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635" windowHeight="10185"/>
  </bookViews>
  <sheets>
    <sheet name="別紙１ (入力用)" sheetId="3" r:id="rId1"/>
    <sheet name="別紙１ (記載例)" sheetId="2" r:id="rId2"/>
  </sheets>
  <definedNames>
    <definedName name="_xlnm.Print_Area" localSheetId="1">'別紙１ (記載例)'!$A$1:$R$29</definedName>
    <definedName name="_xlnm.Print_Area" localSheetId="0">'別紙１ (入力用)'!$A$1:$R$29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3" l="1"/>
  <c r="Q20" i="3" s="1"/>
  <c r="Q21" i="3" s="1"/>
  <c r="AA35" i="3"/>
  <c r="AA2" i="3"/>
  <c r="Q19" i="2" l="1"/>
  <c r="Q20" i="2" s="1"/>
  <c r="AA35" i="2"/>
  <c r="AA2" i="2"/>
  <c r="AS35" i="3"/>
  <c r="AS2" i="3"/>
  <c r="R27" i="3"/>
  <c r="P27" i="3"/>
  <c r="R24" i="3"/>
  <c r="P24" i="3"/>
  <c r="P20" i="2"/>
  <c r="P19" i="2"/>
  <c r="P18" i="2"/>
  <c r="BA53" i="3"/>
  <c r="AZ53" i="3"/>
  <c r="AY53" i="3"/>
  <c r="AX53" i="3"/>
  <c r="AW53" i="3"/>
  <c r="AV53" i="3"/>
  <c r="AU53" i="3"/>
  <c r="AT53" i="3"/>
  <c r="AS53" i="3"/>
  <c r="AR53" i="3"/>
  <c r="AQ53" i="3"/>
  <c r="AP53" i="3"/>
  <c r="AI53" i="3"/>
  <c r="AC53" i="3"/>
  <c r="Y53" i="3"/>
  <c r="X53" i="3"/>
  <c r="AI48" i="3"/>
  <c r="AH48" i="3"/>
  <c r="AH53" i="3" s="1"/>
  <c r="AG48" i="3"/>
  <c r="AG53" i="3" s="1"/>
  <c r="AF48" i="3"/>
  <c r="AF53" i="3" s="1"/>
  <c r="AE48" i="3"/>
  <c r="AE53" i="3" s="1"/>
  <c r="AD48" i="3"/>
  <c r="AD53" i="3" s="1"/>
  <c r="AC48" i="3"/>
  <c r="AB48" i="3"/>
  <c r="AB53" i="3" s="1"/>
  <c r="AA48" i="3"/>
  <c r="AA53" i="3" s="1"/>
  <c r="Z48" i="3"/>
  <c r="Z53" i="3" s="1"/>
  <c r="Y48" i="3"/>
  <c r="X48" i="3"/>
  <c r="AQ44" i="3"/>
  <c r="AQ50" i="3" s="1"/>
  <c r="AC44" i="3"/>
  <c r="AC50" i="3" s="1"/>
  <c r="AB44" i="3"/>
  <c r="AB50" i="3" s="1"/>
  <c r="AB58" i="3" s="1"/>
  <c r="BB41" i="3"/>
  <c r="AJ41" i="3"/>
  <c r="BA40" i="3"/>
  <c r="AT40" i="3"/>
  <c r="AS40" i="3"/>
  <c r="AR40" i="3"/>
  <c r="AQ40" i="3"/>
  <c r="AF40" i="3"/>
  <c r="AE40" i="3"/>
  <c r="BA39" i="3"/>
  <c r="BA43" i="3" s="1"/>
  <c r="BA44" i="3" s="1"/>
  <c r="BA50" i="3" s="1"/>
  <c r="BA55" i="3" s="1"/>
  <c r="AZ39" i="3"/>
  <c r="AZ40" i="3" s="1"/>
  <c r="AY39" i="3"/>
  <c r="AY40" i="3" s="1"/>
  <c r="AX39" i="3"/>
  <c r="AX40" i="3" s="1"/>
  <c r="AW39" i="3"/>
  <c r="AW40" i="3" s="1"/>
  <c r="AV39" i="3"/>
  <c r="AV43" i="3" s="1"/>
  <c r="AU39" i="3"/>
  <c r="AU43" i="3" s="1"/>
  <c r="AT39" i="3"/>
  <c r="AT43" i="3" s="1"/>
  <c r="AS39" i="3"/>
  <c r="AS43" i="3" s="1"/>
  <c r="AR39" i="3"/>
  <c r="AR43" i="3" s="1"/>
  <c r="AQ39" i="3"/>
  <c r="AQ43" i="3" s="1"/>
  <c r="AP39" i="3"/>
  <c r="AP40" i="3" s="1"/>
  <c r="AI39" i="3"/>
  <c r="AI40" i="3" s="1"/>
  <c r="AH39" i="3"/>
  <c r="AH40" i="3" s="1"/>
  <c r="AG39" i="3"/>
  <c r="AG43" i="3" s="1"/>
  <c r="AF39" i="3"/>
  <c r="AF43" i="3" s="1"/>
  <c r="AE39" i="3"/>
  <c r="AE43" i="3" s="1"/>
  <c r="AD39" i="3"/>
  <c r="AD43" i="3" s="1"/>
  <c r="AC39" i="3"/>
  <c r="AC43" i="3" s="1"/>
  <c r="AB39" i="3"/>
  <c r="AB43" i="3" s="1"/>
  <c r="AA39" i="3"/>
  <c r="AA40" i="3" s="1"/>
  <c r="Z39" i="3"/>
  <c r="Z43" i="3" s="1"/>
  <c r="Y39" i="3"/>
  <c r="Y40" i="3" s="1"/>
  <c r="X39" i="3"/>
  <c r="BB38" i="3"/>
  <c r="AJ38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Y20" i="3"/>
  <c r="X20" i="3"/>
  <c r="O20" i="3"/>
  <c r="N20" i="3"/>
  <c r="M20" i="3"/>
  <c r="L20" i="3"/>
  <c r="K20" i="3"/>
  <c r="J20" i="3"/>
  <c r="I20" i="3"/>
  <c r="H20" i="3"/>
  <c r="G20" i="3"/>
  <c r="F20" i="3"/>
  <c r="E20" i="3"/>
  <c r="D20" i="3"/>
  <c r="P19" i="3"/>
  <c r="D25" i="3" s="1"/>
  <c r="P18" i="3"/>
  <c r="AI15" i="3"/>
  <c r="AI20" i="3" s="1"/>
  <c r="AH15" i="3"/>
  <c r="AH20" i="3" s="1"/>
  <c r="AG15" i="3"/>
  <c r="AG20" i="3" s="1"/>
  <c r="AF15" i="3"/>
  <c r="AF20" i="3" s="1"/>
  <c r="AE15" i="3"/>
  <c r="AE20" i="3" s="1"/>
  <c r="AD15" i="3"/>
  <c r="AD20" i="3" s="1"/>
  <c r="AC15" i="3"/>
  <c r="AC20" i="3" s="1"/>
  <c r="AB15" i="3"/>
  <c r="AB20" i="3" s="1"/>
  <c r="AA15" i="3"/>
  <c r="AA20" i="3" s="1"/>
  <c r="Z15" i="3"/>
  <c r="Z20" i="3" s="1"/>
  <c r="Y15" i="3"/>
  <c r="X15" i="3"/>
  <c r="AH10" i="3"/>
  <c r="AG10" i="3"/>
  <c r="AC10" i="3"/>
  <c r="AC11" i="3" s="1"/>
  <c r="AC17" i="3" s="1"/>
  <c r="BB8" i="3"/>
  <c r="AJ8" i="3"/>
  <c r="P8" i="3"/>
  <c r="AQ7" i="3"/>
  <c r="BA6" i="3"/>
  <c r="BA10" i="3" s="1"/>
  <c r="AZ6" i="3"/>
  <c r="AZ7" i="3" s="1"/>
  <c r="AY6" i="3"/>
  <c r="AX6" i="3"/>
  <c r="AW6" i="3"/>
  <c r="AW7" i="3" s="1"/>
  <c r="AV6" i="3"/>
  <c r="AV7" i="3" s="1"/>
  <c r="AU6" i="3"/>
  <c r="AU10" i="3" s="1"/>
  <c r="AT6" i="3"/>
  <c r="AT10" i="3" s="1"/>
  <c r="AS6" i="3"/>
  <c r="AS10" i="3" s="1"/>
  <c r="AR6" i="3"/>
  <c r="AR10" i="3" s="1"/>
  <c r="AR11" i="3" s="1"/>
  <c r="AR17" i="3" s="1"/>
  <c r="AQ6" i="3"/>
  <c r="AQ10" i="3" s="1"/>
  <c r="AP6" i="3"/>
  <c r="AP7" i="3" s="1"/>
  <c r="AI6" i="3"/>
  <c r="AI7" i="3" s="1"/>
  <c r="AH6" i="3"/>
  <c r="AH7" i="3" s="1"/>
  <c r="AG6" i="3"/>
  <c r="AG7" i="3" s="1"/>
  <c r="AF6" i="3"/>
  <c r="AF10" i="3" s="1"/>
  <c r="AE6" i="3"/>
  <c r="AE10" i="3" s="1"/>
  <c r="AD6" i="3"/>
  <c r="AD10" i="3" s="1"/>
  <c r="AC6" i="3"/>
  <c r="AC7" i="3" s="1"/>
  <c r="AB6" i="3"/>
  <c r="AB10" i="3" s="1"/>
  <c r="AB11" i="3" s="1"/>
  <c r="AB17" i="3" s="1"/>
  <c r="AA6" i="3"/>
  <c r="AA7" i="3" s="1"/>
  <c r="Z6" i="3"/>
  <c r="Y6" i="3"/>
  <c r="Y7" i="3" s="1"/>
  <c r="X6" i="3"/>
  <c r="X7" i="3" s="1"/>
  <c r="BB5" i="3"/>
  <c r="AJ5" i="3"/>
  <c r="AD12" i="3"/>
  <c r="Q36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AP6" i="2"/>
  <c r="AQ6" i="2"/>
  <c r="AR6" i="2"/>
  <c r="AS6" i="2"/>
  <c r="AT6" i="2"/>
  <c r="AU6" i="2"/>
  <c r="AV6" i="2"/>
  <c r="AW6" i="2"/>
  <c r="AX6" i="2"/>
  <c r="AY6" i="2"/>
  <c r="AZ6" i="2"/>
  <c r="BA6" i="2"/>
  <c r="AE12" i="3" l="1"/>
  <c r="AE13" i="3" s="1"/>
  <c r="AF12" i="3"/>
  <c r="AG12" i="3"/>
  <c r="AG13" i="3" s="1"/>
  <c r="Q21" i="2"/>
  <c r="P24" i="2" s="1"/>
  <c r="BA7" i="3"/>
  <c r="AI10" i="3"/>
  <c r="AC26" i="3"/>
  <c r="AC21" i="3"/>
  <c r="AB7" i="3"/>
  <c r="AJ7" i="3" s="1"/>
  <c r="AG40" i="3"/>
  <c r="AW43" i="3"/>
  <c r="AR7" i="3"/>
  <c r="AW10" i="3"/>
  <c r="AB40" i="3"/>
  <c r="AU40" i="3"/>
  <c r="BB40" i="3" s="1"/>
  <c r="AV10" i="3"/>
  <c r="AV11" i="3" s="1"/>
  <c r="AV17" i="3" s="1"/>
  <c r="AC40" i="3"/>
  <c r="AV40" i="3"/>
  <c r="AS7" i="3"/>
  <c r="AD40" i="3"/>
  <c r="AJ6" i="3"/>
  <c r="Y10" i="3"/>
  <c r="AB25" i="3"/>
  <c r="AB22" i="3"/>
  <c r="AB26" i="3"/>
  <c r="AB21" i="3"/>
  <c r="X40" i="3"/>
  <c r="AJ39" i="3"/>
  <c r="AC54" i="3"/>
  <c r="AC59" i="3"/>
  <c r="AC55" i="3"/>
  <c r="AC56" i="3" s="1"/>
  <c r="AQ11" i="3"/>
  <c r="AQ17" i="3" s="1"/>
  <c r="AR44" i="3"/>
  <c r="AR50" i="3" s="1"/>
  <c r="BA11" i="3"/>
  <c r="BA17" i="3" s="1"/>
  <c r="AR25" i="3"/>
  <c r="AR22" i="3"/>
  <c r="Z44" i="3"/>
  <c r="Z50" i="3" s="1"/>
  <c r="AD13" i="3"/>
  <c r="AD11" i="3"/>
  <c r="AD17" i="3" s="1"/>
  <c r="AD7" i="3"/>
  <c r="AF13" i="3"/>
  <c r="AF11" i="3"/>
  <c r="AF17" i="3" s="1"/>
  <c r="P20" i="3"/>
  <c r="AR23" i="3"/>
  <c r="AE45" i="3"/>
  <c r="AE46" i="3" s="1"/>
  <c r="AD45" i="3"/>
  <c r="AD46" i="3" s="1"/>
  <c r="AC45" i="3"/>
  <c r="AC46" i="3" s="1"/>
  <c r="AB45" i="3"/>
  <c r="AB46" i="3" s="1"/>
  <c r="AA45" i="3"/>
  <c r="X45" i="3"/>
  <c r="Z45" i="3"/>
  <c r="Z46" i="3" s="1"/>
  <c r="AH45" i="3"/>
  <c r="AI45" i="3"/>
  <c r="Y45" i="3"/>
  <c r="AD44" i="3"/>
  <c r="AD50" i="3" s="1"/>
  <c r="AT44" i="3"/>
  <c r="AT50" i="3" s="1"/>
  <c r="AH43" i="3"/>
  <c r="AF45" i="3"/>
  <c r="AF46" i="3" s="1"/>
  <c r="Z7" i="3"/>
  <c r="Z10" i="3"/>
  <c r="AG11" i="3"/>
  <c r="AG17" i="3" s="1"/>
  <c r="AE11" i="3"/>
  <c r="AE17" i="3" s="1"/>
  <c r="AW11" i="3"/>
  <c r="AW17" i="3" s="1"/>
  <c r="AE44" i="3"/>
  <c r="AE50" i="3" s="1"/>
  <c r="AU44" i="3"/>
  <c r="AU50" i="3" s="1"/>
  <c r="AI43" i="3"/>
  <c r="AG45" i="3"/>
  <c r="AG46" i="3" s="1"/>
  <c r="AC58" i="3"/>
  <c r="Y11" i="3"/>
  <c r="Y17" i="3" s="1"/>
  <c r="AB54" i="3"/>
  <c r="AB59" i="3"/>
  <c r="AB55" i="3"/>
  <c r="AI11" i="3"/>
  <c r="AI17" i="3" s="1"/>
  <c r="X43" i="3"/>
  <c r="D26" i="3"/>
  <c r="AS44" i="3"/>
  <c r="AS50" i="3" s="1"/>
  <c r="AR21" i="3"/>
  <c r="AR26" i="3"/>
  <c r="AF44" i="3"/>
  <c r="AF50" i="3" s="1"/>
  <c r="AV44" i="3"/>
  <c r="AV50" i="3" s="1"/>
  <c r="AW44" i="3"/>
  <c r="AW50" i="3" s="1"/>
  <c r="AY7" i="3"/>
  <c r="AY10" i="3"/>
  <c r="AQ58" i="3"/>
  <c r="AQ54" i="3"/>
  <c r="AQ56" i="3" s="1"/>
  <c r="AQ59" i="3"/>
  <c r="AH11" i="3"/>
  <c r="AH17" i="3" s="1"/>
  <c r="AS11" i="3"/>
  <c r="AS17" i="3" s="1"/>
  <c r="BA58" i="3"/>
  <c r="BA54" i="3"/>
  <c r="BA56" i="3" s="1"/>
  <c r="BA61" i="3" s="1"/>
  <c r="BA59" i="3"/>
  <c r="AT11" i="3"/>
  <c r="AT17" i="3" s="1"/>
  <c r="Y43" i="3"/>
  <c r="AU11" i="3"/>
  <c r="AU17" i="3" s="1"/>
  <c r="AX7" i="3"/>
  <c r="AX10" i="3"/>
  <c r="X10" i="3"/>
  <c r="AC25" i="3"/>
  <c r="AC22" i="3"/>
  <c r="AC23" i="3" s="1"/>
  <c r="AC28" i="3" s="1"/>
  <c r="AG44" i="3"/>
  <c r="AG50" i="3" s="1"/>
  <c r="AX43" i="3"/>
  <c r="AQ55" i="3"/>
  <c r="AE7" i="3"/>
  <c r="AT7" i="3"/>
  <c r="X12" i="3"/>
  <c r="AH12" i="3"/>
  <c r="AH13" i="3" s="1"/>
  <c r="AA43" i="3"/>
  <c r="AP43" i="3"/>
  <c r="AZ43" i="3"/>
  <c r="AF7" i="3"/>
  <c r="AU7" i="3"/>
  <c r="AA10" i="3"/>
  <c r="AP10" i="3"/>
  <c r="AZ10" i="3"/>
  <c r="Y12" i="3"/>
  <c r="Y13" i="3" s="1"/>
  <c r="AI12" i="3"/>
  <c r="AI13" i="3" s="1"/>
  <c r="AY43" i="3"/>
  <c r="BB6" i="3"/>
  <c r="Z12" i="3"/>
  <c r="BB39" i="3"/>
  <c r="AA12" i="3"/>
  <c r="AB12" i="3"/>
  <c r="AB13" i="3" s="1"/>
  <c r="AC12" i="3"/>
  <c r="AC13" i="3" s="1"/>
  <c r="Z40" i="3"/>
  <c r="AY40" i="2"/>
  <c r="AV40" i="2"/>
  <c r="AU40" i="2"/>
  <c r="AS40" i="2"/>
  <c r="BB39" i="2"/>
  <c r="AW10" i="2"/>
  <c r="AV10" i="2"/>
  <c r="AU10" i="2"/>
  <c r="AU11" i="2" s="1"/>
  <c r="AU17" i="2" s="1"/>
  <c r="AT10" i="2"/>
  <c r="AT11" i="2" s="1"/>
  <c r="AT17" i="2" s="1"/>
  <c r="AS10" i="2"/>
  <c r="AR7" i="2"/>
  <c r="AI39" i="2"/>
  <c r="AH39" i="2"/>
  <c r="AG39" i="2"/>
  <c r="AF39" i="2"/>
  <c r="AE39" i="2"/>
  <c r="AD39" i="2"/>
  <c r="AD40" i="2" s="1"/>
  <c r="AC39" i="2"/>
  <c r="AB39" i="2"/>
  <c r="AB43" i="2" s="1"/>
  <c r="AA39" i="2"/>
  <c r="AA43" i="2" s="1"/>
  <c r="AA44" i="2" s="1"/>
  <c r="AA50" i="2" s="1"/>
  <c r="AA58" i="2" s="1"/>
  <c r="Z39" i="2"/>
  <c r="Y39" i="2"/>
  <c r="X39" i="2"/>
  <c r="AI6" i="2"/>
  <c r="AH6" i="2"/>
  <c r="AG6" i="2"/>
  <c r="AF6" i="2"/>
  <c r="AE6" i="2"/>
  <c r="AD6" i="2"/>
  <c r="AC6" i="2"/>
  <c r="AB6" i="2"/>
  <c r="AA6" i="2"/>
  <c r="Z6" i="2"/>
  <c r="Y6" i="2"/>
  <c r="X6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BA43" i="2"/>
  <c r="BA44" i="2" s="1"/>
  <c r="BA50" i="2" s="1"/>
  <c r="AZ43" i="2"/>
  <c r="AZ44" i="2" s="1"/>
  <c r="AZ50" i="2" s="1"/>
  <c r="AY43" i="2"/>
  <c r="AY44" i="2" s="1"/>
  <c r="AY50" i="2" s="1"/>
  <c r="AX43" i="2"/>
  <c r="AX44" i="2" s="1"/>
  <c r="AX50" i="2" s="1"/>
  <c r="AW43" i="2"/>
  <c r="AV43" i="2"/>
  <c r="AU43" i="2"/>
  <c r="AU44" i="2" s="1"/>
  <c r="AU50" i="2" s="1"/>
  <c r="AT43" i="2"/>
  <c r="AT44" i="2" s="1"/>
  <c r="AT50" i="2" s="1"/>
  <c r="AS43" i="2"/>
  <c r="AR43" i="2"/>
  <c r="AQ43" i="2"/>
  <c r="AQ44" i="2" s="1"/>
  <c r="AQ50" i="2" s="1"/>
  <c r="AP43" i="2"/>
  <c r="AP44" i="2" s="1"/>
  <c r="AP50" i="2" s="1"/>
  <c r="BA40" i="2"/>
  <c r="AZ40" i="2"/>
  <c r="AX40" i="2"/>
  <c r="AW40" i="2"/>
  <c r="AT40" i="2"/>
  <c r="AQ40" i="2"/>
  <c r="AP4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Y10" i="2"/>
  <c r="AY11" i="2" s="1"/>
  <c r="AY17" i="2" s="1"/>
  <c r="AX10" i="2"/>
  <c r="AX11" i="2" s="1"/>
  <c r="AX17" i="2" s="1"/>
  <c r="AZ7" i="2"/>
  <c r="AY7" i="2"/>
  <c r="AX7" i="2"/>
  <c r="AP7" i="2"/>
  <c r="BA10" i="2"/>
  <c r="AZ10" i="2"/>
  <c r="AQ10" i="2"/>
  <c r="AP10" i="2"/>
  <c r="BB41" i="2"/>
  <c r="BB38" i="2"/>
  <c r="BB8" i="2"/>
  <c r="BB5" i="2"/>
  <c r="AI48" i="2"/>
  <c r="AI53" i="2" s="1"/>
  <c r="AH48" i="2"/>
  <c r="AH53" i="2" s="1"/>
  <c r="AG48" i="2"/>
  <c r="AG53" i="2" s="1"/>
  <c r="AF48" i="2"/>
  <c r="AF53" i="2" s="1"/>
  <c r="AE48" i="2"/>
  <c r="AE53" i="2" s="1"/>
  <c r="AD48" i="2"/>
  <c r="AD53" i="2" s="1"/>
  <c r="AC48" i="2"/>
  <c r="AC53" i="2" s="1"/>
  <c r="AB48" i="2"/>
  <c r="AB53" i="2" s="1"/>
  <c r="AA48" i="2"/>
  <c r="AA53" i="2" s="1"/>
  <c r="Z48" i="2"/>
  <c r="Z53" i="2" s="1"/>
  <c r="Y48" i="2"/>
  <c r="Y53" i="2" s="1"/>
  <c r="X48" i="2"/>
  <c r="X53" i="2" s="1"/>
  <c r="AE40" i="2"/>
  <c r="AF43" i="2"/>
  <c r="AG43" i="2"/>
  <c r="AH40" i="2"/>
  <c r="AI40" i="2"/>
  <c r="AF45" i="2"/>
  <c r="D20" i="2"/>
  <c r="E20" i="2"/>
  <c r="F20" i="2"/>
  <c r="G20" i="2"/>
  <c r="H20" i="2"/>
  <c r="I20" i="2"/>
  <c r="J20" i="2"/>
  <c r="K20" i="2"/>
  <c r="L20" i="2"/>
  <c r="M20" i="2"/>
  <c r="N20" i="2"/>
  <c r="O20" i="2"/>
  <c r="AJ41" i="2"/>
  <c r="AF40" i="2"/>
  <c r="X40" i="2"/>
  <c r="AH43" i="2"/>
  <c r="AC40" i="2"/>
  <c r="AA40" i="2"/>
  <c r="Z43" i="2"/>
  <c r="Y40" i="2"/>
  <c r="X43" i="2"/>
  <c r="AJ38" i="2"/>
  <c r="Z15" i="2"/>
  <c r="Z20" i="2" s="1"/>
  <c r="AA15" i="2"/>
  <c r="AA20" i="2" s="1"/>
  <c r="AB15" i="2"/>
  <c r="AB20" i="2" s="1"/>
  <c r="AC15" i="2"/>
  <c r="AC20" i="2" s="1"/>
  <c r="AD15" i="2"/>
  <c r="AD20" i="2" s="1"/>
  <c r="AE15" i="2"/>
  <c r="AE20" i="2" s="1"/>
  <c r="AF15" i="2"/>
  <c r="AF20" i="2" s="1"/>
  <c r="AG15" i="2"/>
  <c r="AG20" i="2" s="1"/>
  <c r="AH15" i="2"/>
  <c r="AH20" i="2" s="1"/>
  <c r="AI15" i="2"/>
  <c r="AI20" i="2" s="1"/>
  <c r="Y15" i="2"/>
  <c r="Y20" i="2" s="1"/>
  <c r="X15" i="2"/>
  <c r="X20" i="2" s="1"/>
  <c r="Z10" i="2"/>
  <c r="AC7" i="2"/>
  <c r="AD7" i="2"/>
  <c r="AE10" i="2"/>
  <c r="AF7" i="2"/>
  <c r="AG7" i="2"/>
  <c r="AH10" i="2"/>
  <c r="AI10" i="2"/>
  <c r="Y10" i="2"/>
  <c r="AJ8" i="2"/>
  <c r="AB7" i="2"/>
  <c r="AA7" i="2"/>
  <c r="AJ5" i="2"/>
  <c r="AC45" i="2" l="1"/>
  <c r="AE45" i="2"/>
  <c r="AS35" i="2"/>
  <c r="AD45" i="2"/>
  <c r="Y45" i="2"/>
  <c r="Z45" i="2"/>
  <c r="AA45" i="2"/>
  <c r="AI45" i="2"/>
  <c r="AB45" i="2"/>
  <c r="X45" i="2"/>
  <c r="AH45" i="2"/>
  <c r="AG45" i="2"/>
  <c r="AC61" i="3"/>
  <c r="AC42" i="3" s="1"/>
  <c r="BB7" i="3"/>
  <c r="AB56" i="3"/>
  <c r="AB61" i="3" s="1"/>
  <c r="AB42" i="3" s="1"/>
  <c r="AB23" i="3"/>
  <c r="AB28" i="3" s="1"/>
  <c r="AB9" i="3" s="1"/>
  <c r="AQ61" i="3"/>
  <c r="AI46" i="3"/>
  <c r="AI44" i="3"/>
  <c r="AI50" i="3" s="1"/>
  <c r="AT59" i="3"/>
  <c r="AT58" i="3"/>
  <c r="AT55" i="3"/>
  <c r="AT54" i="3"/>
  <c r="AT56" i="3" s="1"/>
  <c r="AS54" i="3"/>
  <c r="AS59" i="3"/>
  <c r="AS55" i="3"/>
  <c r="AS58" i="3"/>
  <c r="AV59" i="3"/>
  <c r="AV55" i="3"/>
  <c r="AV58" i="3"/>
  <c r="AV54" i="3"/>
  <c r="AV56" i="3" s="1"/>
  <c r="AE59" i="3"/>
  <c r="AE55" i="3"/>
  <c r="AE58" i="3"/>
  <c r="AE54" i="3"/>
  <c r="AD59" i="3"/>
  <c r="AD55" i="3"/>
  <c r="AD58" i="3"/>
  <c r="AD54" i="3"/>
  <c r="AD56" i="3" s="1"/>
  <c r="Z59" i="3"/>
  <c r="Z58" i="3"/>
  <c r="Z54" i="3"/>
  <c r="Z55" i="3"/>
  <c r="AT12" i="3"/>
  <c r="AT13" i="3" s="1"/>
  <c r="AS12" i="3"/>
  <c r="AS13" i="3" s="1"/>
  <c r="AR12" i="3"/>
  <c r="AR13" i="3" s="1"/>
  <c r="BA12" i="3"/>
  <c r="BA13" i="3" s="1"/>
  <c r="AQ12" i="3"/>
  <c r="AQ13" i="3" s="1"/>
  <c r="AZ12" i="3"/>
  <c r="AZ13" i="3" s="1"/>
  <c r="AP12" i="3"/>
  <c r="AP13" i="3" s="1"/>
  <c r="AY12" i="3"/>
  <c r="AY13" i="3" s="1"/>
  <c r="AX12" i="3"/>
  <c r="AX13" i="3" s="1"/>
  <c r="AW12" i="3"/>
  <c r="AW13" i="3" s="1"/>
  <c r="AU12" i="3"/>
  <c r="AU13" i="3" s="1"/>
  <c r="AV12" i="3"/>
  <c r="AV13" i="3" s="1"/>
  <c r="AC9" i="3"/>
  <c r="AX11" i="3"/>
  <c r="AX17" i="3" s="1"/>
  <c r="AF59" i="3"/>
  <c r="AF55" i="3"/>
  <c r="AF58" i="3"/>
  <c r="AF54" i="3"/>
  <c r="AG22" i="3"/>
  <c r="AG26" i="3"/>
  <c r="AG21" i="3"/>
  <c r="AG25" i="3"/>
  <c r="AR28" i="3"/>
  <c r="BA26" i="3"/>
  <c r="BA21" i="3"/>
  <c r="BA23" i="3" s="1"/>
  <c r="BA28" i="3" s="1"/>
  <c r="BA25" i="3"/>
  <c r="BA22" i="3"/>
  <c r="AQ26" i="3"/>
  <c r="AQ21" i="3"/>
  <c r="AQ25" i="3"/>
  <c r="AQ22" i="3"/>
  <c r="AT21" i="3"/>
  <c r="AT25" i="3"/>
  <c r="AT22" i="3"/>
  <c r="AT26" i="3"/>
  <c r="AD25" i="3"/>
  <c r="AD22" i="3"/>
  <c r="AD21" i="3"/>
  <c r="AD23" i="3" s="1"/>
  <c r="AD26" i="3"/>
  <c r="AE25" i="3"/>
  <c r="AE22" i="3"/>
  <c r="AE26" i="3"/>
  <c r="AE21" i="3"/>
  <c r="AE23" i="3" s="1"/>
  <c r="AE28" i="3" s="1"/>
  <c r="AE9" i="3" s="1"/>
  <c r="X13" i="3"/>
  <c r="X11" i="3"/>
  <c r="AJ10" i="3"/>
  <c r="Z13" i="3"/>
  <c r="Z11" i="3"/>
  <c r="Z17" i="3" s="1"/>
  <c r="AH46" i="3"/>
  <c r="AH44" i="3"/>
  <c r="AH50" i="3" s="1"/>
  <c r="AJ40" i="3"/>
  <c r="AA11" i="3"/>
  <c r="AA17" i="3" s="1"/>
  <c r="AA13" i="3"/>
  <c r="Y26" i="3"/>
  <c r="Y21" i="3"/>
  <c r="Y25" i="3"/>
  <c r="Y22" i="3"/>
  <c r="AZ44" i="3"/>
  <c r="AZ50" i="3" s="1"/>
  <c r="AU25" i="3"/>
  <c r="AU22" i="3"/>
  <c r="AU26" i="3"/>
  <c r="AU21" i="3"/>
  <c r="AU23" i="3" s="1"/>
  <c r="AS25" i="3"/>
  <c r="AS22" i="3"/>
  <c r="AS26" i="3"/>
  <c r="AS21" i="3"/>
  <c r="AY11" i="3"/>
  <c r="AY17" i="3" s="1"/>
  <c r="AI26" i="3"/>
  <c r="AI21" i="3"/>
  <c r="AI25" i="3"/>
  <c r="AI22" i="3"/>
  <c r="AW22" i="3"/>
  <c r="AW26" i="3"/>
  <c r="AW21" i="3"/>
  <c r="AW23" i="3" s="1"/>
  <c r="AW28" i="3" s="1"/>
  <c r="AW25" i="3"/>
  <c r="AF25" i="3"/>
  <c r="AF22" i="3"/>
  <c r="AF26" i="3"/>
  <c r="AF21" i="3"/>
  <c r="AU59" i="3"/>
  <c r="AU55" i="3"/>
  <c r="AU58" i="3"/>
  <c r="AU54" i="3"/>
  <c r="AU56" i="3" s="1"/>
  <c r="AU61" i="3" s="1"/>
  <c r="AZ11" i="3"/>
  <c r="AZ17" i="3" s="1"/>
  <c r="X46" i="3"/>
  <c r="X44" i="3"/>
  <c r="AJ43" i="3"/>
  <c r="AP44" i="3"/>
  <c r="BB43" i="3"/>
  <c r="AX44" i="3"/>
  <c r="AX50" i="3" s="1"/>
  <c r="AW59" i="3"/>
  <c r="AW55" i="3"/>
  <c r="AW58" i="3"/>
  <c r="AW54" i="3"/>
  <c r="AR54" i="3"/>
  <c r="AR59" i="3"/>
  <c r="AR55" i="3"/>
  <c r="AR58" i="3"/>
  <c r="BB10" i="3"/>
  <c r="AP11" i="3"/>
  <c r="AU45" i="3"/>
  <c r="AU46" i="3" s="1"/>
  <c r="AT45" i="3"/>
  <c r="AT46" i="3" s="1"/>
  <c r="AS45" i="3"/>
  <c r="AS46" i="3" s="1"/>
  <c r="AR45" i="3"/>
  <c r="AR46" i="3" s="1"/>
  <c r="BA45" i="3"/>
  <c r="BA46" i="3" s="1"/>
  <c r="BA42" i="3" s="1"/>
  <c r="AQ45" i="3"/>
  <c r="AQ46" i="3" s="1"/>
  <c r="AZ45" i="3"/>
  <c r="AZ46" i="3" s="1"/>
  <c r="AP45" i="3"/>
  <c r="AP46" i="3" s="1"/>
  <c r="AY45" i="3"/>
  <c r="AY46" i="3" s="1"/>
  <c r="AX45" i="3"/>
  <c r="AX46" i="3" s="1"/>
  <c r="AW45" i="3"/>
  <c r="AW46" i="3" s="1"/>
  <c r="AV45" i="3"/>
  <c r="AV46" i="3" s="1"/>
  <c r="AY44" i="3"/>
  <c r="AY50" i="3" s="1"/>
  <c r="AA46" i="3"/>
  <c r="AA44" i="3"/>
  <c r="AA50" i="3" s="1"/>
  <c r="AG59" i="3"/>
  <c r="AG55" i="3"/>
  <c r="AG58" i="3"/>
  <c r="AG54" i="3"/>
  <c r="AG56" i="3" s="1"/>
  <c r="AG61" i="3" s="1"/>
  <c r="AG42" i="3" s="1"/>
  <c r="Y46" i="3"/>
  <c r="Y44" i="3"/>
  <c r="Y50" i="3" s="1"/>
  <c r="AH26" i="3"/>
  <c r="AH21" i="3"/>
  <c r="AH22" i="3"/>
  <c r="AH25" i="3"/>
  <c r="AV25" i="3"/>
  <c r="AV22" i="3"/>
  <c r="AV26" i="3"/>
  <c r="AV21" i="3"/>
  <c r="AV23" i="3" s="1"/>
  <c r="AV28" i="3" s="1"/>
  <c r="AS44" i="2"/>
  <c r="AS50" i="2" s="1"/>
  <c r="AS58" i="2" s="1"/>
  <c r="AR44" i="2"/>
  <c r="AR50" i="2" s="1"/>
  <c r="AR40" i="2"/>
  <c r="BB40" i="2" s="1"/>
  <c r="AT7" i="2"/>
  <c r="AU7" i="2"/>
  <c r="AV7" i="2"/>
  <c r="AW7" i="2"/>
  <c r="AQ54" i="2"/>
  <c r="AQ55" i="2"/>
  <c r="AQ59" i="2"/>
  <c r="AQ58" i="2"/>
  <c r="AP54" i="2"/>
  <c r="AP59" i="2"/>
  <c r="AP55" i="2"/>
  <c r="AP58" i="2"/>
  <c r="BA54" i="2"/>
  <c r="BA59" i="2"/>
  <c r="BA55" i="2"/>
  <c r="BA58" i="2"/>
  <c r="AR59" i="2"/>
  <c r="AR58" i="2"/>
  <c r="AR55" i="2"/>
  <c r="AR54" i="2"/>
  <c r="AR56" i="2" s="1"/>
  <c r="AR61" i="2" s="1"/>
  <c r="AS59" i="2"/>
  <c r="AU58" i="2"/>
  <c r="AU59" i="2"/>
  <c r="AU55" i="2"/>
  <c r="AU54" i="2"/>
  <c r="AU56" i="2" s="1"/>
  <c r="AZ54" i="2"/>
  <c r="AZ55" i="2"/>
  <c r="AZ59" i="2"/>
  <c r="AZ58" i="2"/>
  <c r="AT58" i="2"/>
  <c r="AT54" i="2"/>
  <c r="AT59" i="2"/>
  <c r="AT55" i="2"/>
  <c r="AX55" i="2"/>
  <c r="AX54" i="2"/>
  <c r="AX56" i="2" s="1"/>
  <c r="AX59" i="2"/>
  <c r="AX58" i="2"/>
  <c r="AY55" i="2"/>
  <c r="AY54" i="2"/>
  <c r="AY59" i="2"/>
  <c r="AY58" i="2"/>
  <c r="AW44" i="2"/>
  <c r="AW50" i="2" s="1"/>
  <c r="AV44" i="2"/>
  <c r="AV50" i="2" s="1"/>
  <c r="AQ11" i="2"/>
  <c r="AQ17" i="2" s="1"/>
  <c r="AX22" i="2"/>
  <c r="AX25" i="2"/>
  <c r="AX21" i="2"/>
  <c r="AX23" i="2" s="1"/>
  <c r="AX26" i="2"/>
  <c r="AP11" i="2"/>
  <c r="AP17" i="2" s="1"/>
  <c r="AY22" i="2"/>
  <c r="AY21" i="2"/>
  <c r="AY23" i="2" s="1"/>
  <c r="AY26" i="2"/>
  <c r="AY25" i="2"/>
  <c r="AT25" i="2"/>
  <c r="AT21" i="2"/>
  <c r="AT22" i="2"/>
  <c r="AT26" i="2"/>
  <c r="AS11" i="2"/>
  <c r="AS17" i="2" s="1"/>
  <c r="AU25" i="2"/>
  <c r="AU21" i="2"/>
  <c r="AU26" i="2"/>
  <c r="AU22" i="2"/>
  <c r="AZ11" i="2"/>
  <c r="AZ17" i="2" s="1"/>
  <c r="BA11" i="2"/>
  <c r="BA17" i="2" s="1"/>
  <c r="AS7" i="2"/>
  <c r="AW11" i="2"/>
  <c r="AW17" i="2" s="1"/>
  <c r="BA7" i="2"/>
  <c r="AQ7" i="2"/>
  <c r="AV11" i="2"/>
  <c r="AV17" i="2" s="1"/>
  <c r="AR10" i="2"/>
  <c r="BB6" i="2"/>
  <c r="AG40" i="2"/>
  <c r="AA59" i="2"/>
  <c r="AA54" i="2"/>
  <c r="AA56" i="2" s="1"/>
  <c r="AA61" i="2" s="1"/>
  <c r="AA55" i="2"/>
  <c r="AB58" i="2"/>
  <c r="AH58" i="2"/>
  <c r="D26" i="2"/>
  <c r="D25" i="2"/>
  <c r="AG44" i="2"/>
  <c r="AG50" i="2" s="1"/>
  <c r="AG58" i="2" s="1"/>
  <c r="X44" i="2"/>
  <c r="X50" i="2" s="1"/>
  <c r="X58" i="2" s="1"/>
  <c r="AF44" i="2"/>
  <c r="AF50" i="2" s="1"/>
  <c r="AF59" i="2" s="1"/>
  <c r="AH44" i="2"/>
  <c r="AH50" i="2" s="1"/>
  <c r="Z44" i="2"/>
  <c r="Z50" i="2" s="1"/>
  <c r="AB44" i="2"/>
  <c r="AB50" i="2" s="1"/>
  <c r="AB55" i="2" s="1"/>
  <c r="AI43" i="2"/>
  <c r="AJ39" i="2"/>
  <c r="AD43" i="2"/>
  <c r="AB40" i="2"/>
  <c r="Y43" i="2"/>
  <c r="Z40" i="2"/>
  <c r="AC43" i="2"/>
  <c r="AE43" i="2"/>
  <c r="Z7" i="2"/>
  <c r="AJ6" i="2"/>
  <c r="Y7" i="2"/>
  <c r="AH7" i="2"/>
  <c r="AI7" i="2"/>
  <c r="AF10" i="2"/>
  <c r="AF11" i="2" s="1"/>
  <c r="AF17" i="2" s="1"/>
  <c r="AF25" i="2" s="1"/>
  <c r="X7" i="2"/>
  <c r="AE11" i="2"/>
  <c r="AE17" i="2" s="1"/>
  <c r="AE22" i="2" s="1"/>
  <c r="AH11" i="2"/>
  <c r="AH17" i="2" s="1"/>
  <c r="AH25" i="2" s="1"/>
  <c r="Y11" i="2"/>
  <c r="Y17" i="2" s="1"/>
  <c r="Y25" i="2" s="1"/>
  <c r="AI11" i="2"/>
  <c r="AI17" i="2" s="1"/>
  <c r="AI25" i="2" s="1"/>
  <c r="Z11" i="2"/>
  <c r="Z17" i="2" s="1"/>
  <c r="AA10" i="2"/>
  <c r="AB10" i="2"/>
  <c r="AC10" i="2"/>
  <c r="AD10" i="2"/>
  <c r="AG10" i="2"/>
  <c r="AE7" i="2"/>
  <c r="X10" i="2"/>
  <c r="AU45" i="2" l="1"/>
  <c r="AU46" i="2" s="1"/>
  <c r="AU42" i="2" s="1"/>
  <c r="AV45" i="2"/>
  <c r="AV46" i="2" s="1"/>
  <c r="AW45" i="2"/>
  <c r="AW46" i="2" s="1"/>
  <c r="AZ45" i="2"/>
  <c r="AZ46" i="2" s="1"/>
  <c r="AQ45" i="2"/>
  <c r="AQ46" i="2" s="1"/>
  <c r="AX45" i="2"/>
  <c r="AX46" i="2" s="1"/>
  <c r="BA45" i="2"/>
  <c r="BA46" i="2" s="1"/>
  <c r="AR45" i="2"/>
  <c r="AR46" i="2" s="1"/>
  <c r="AR42" i="2" s="1"/>
  <c r="AY45" i="2"/>
  <c r="AY46" i="2" s="1"/>
  <c r="AS45" i="2"/>
  <c r="AS46" i="2" s="1"/>
  <c r="AP45" i="2"/>
  <c r="AP46" i="2" s="1"/>
  <c r="AT45" i="2"/>
  <c r="AT46" i="2" s="1"/>
  <c r="AV61" i="3"/>
  <c r="AG23" i="3"/>
  <c r="AG28" i="3" s="1"/>
  <c r="AG9" i="3" s="1"/>
  <c r="AS23" i="3"/>
  <c r="AF56" i="3"/>
  <c r="AF61" i="3" s="1"/>
  <c r="AF42" i="3" s="1"/>
  <c r="AT61" i="3"/>
  <c r="AU42" i="3"/>
  <c r="Z56" i="3"/>
  <c r="Z61" i="3" s="1"/>
  <c r="Z42" i="3" s="1"/>
  <c r="AQ42" i="3"/>
  <c r="BB13" i="3"/>
  <c r="Q35" i="3" s="1"/>
  <c r="BB46" i="3"/>
  <c r="R35" i="3" s="1"/>
  <c r="AZ58" i="3"/>
  <c r="AZ54" i="3"/>
  <c r="AZ59" i="3"/>
  <c r="AZ55" i="3"/>
  <c r="AZ26" i="3"/>
  <c r="AZ21" i="3"/>
  <c r="AZ25" i="3"/>
  <c r="AZ22" i="3"/>
  <c r="AS28" i="3"/>
  <c r="AS9" i="3" s="1"/>
  <c r="AT23" i="3"/>
  <c r="AT28" i="3" s="1"/>
  <c r="AT9" i="3" s="1"/>
  <c r="AD61" i="3"/>
  <c r="AD42" i="3" s="1"/>
  <c r="AJ44" i="3"/>
  <c r="X50" i="3"/>
  <c r="AJ46" i="3"/>
  <c r="S19" i="3" s="1"/>
  <c r="AP17" i="3"/>
  <c r="BB11" i="3"/>
  <c r="AX55" i="3"/>
  <c r="AX58" i="3"/>
  <c r="AX54" i="3"/>
  <c r="AX56" i="3" s="1"/>
  <c r="AX59" i="3"/>
  <c r="BA9" i="3"/>
  <c r="AI55" i="3"/>
  <c r="AI58" i="3"/>
  <c r="AI54" i="3"/>
  <c r="AI59" i="3"/>
  <c r="AJ13" i="3"/>
  <c r="AY26" i="3"/>
  <c r="AY21" i="3"/>
  <c r="AY25" i="3"/>
  <c r="AY22" i="3"/>
  <c r="Y23" i="3"/>
  <c r="Y28" i="3" s="1"/>
  <c r="Y9" i="3" s="1"/>
  <c r="AR9" i="3"/>
  <c r="AX26" i="3"/>
  <c r="AX21" i="3"/>
  <c r="AX22" i="3"/>
  <c r="AX25" i="3"/>
  <c r="AQ23" i="3"/>
  <c r="AQ28" i="3" s="1"/>
  <c r="AQ9" i="3" s="1"/>
  <c r="AV9" i="3"/>
  <c r="Z26" i="3"/>
  <c r="Z21" i="3"/>
  <c r="Z25" i="3"/>
  <c r="Z22" i="3"/>
  <c r="AY55" i="3"/>
  <c r="AY58" i="3"/>
  <c r="AY54" i="3"/>
  <c r="AY59" i="3"/>
  <c r="AP50" i="3"/>
  <c r="BB44" i="3"/>
  <c r="AD28" i="3"/>
  <c r="AD9" i="3" s="1"/>
  <c r="AH55" i="3"/>
  <c r="AH58" i="3"/>
  <c r="AH54" i="3"/>
  <c r="AH56" i="3" s="1"/>
  <c r="AH59" i="3"/>
  <c r="AH23" i="3"/>
  <c r="AH28" i="3" s="1"/>
  <c r="AH9" i="3" s="1"/>
  <c r="AR56" i="3"/>
  <c r="AR61" i="3" s="1"/>
  <c r="AR42" i="3" s="1"/>
  <c r="AA26" i="3"/>
  <c r="AA21" i="3"/>
  <c r="AA23" i="3" s="1"/>
  <c r="AA28" i="3" s="1"/>
  <c r="AA9" i="3" s="1"/>
  <c r="AA25" i="3"/>
  <c r="AA22" i="3"/>
  <c r="AW9" i="3"/>
  <c r="AE56" i="3"/>
  <c r="AE61" i="3" s="1"/>
  <c r="AE42" i="3" s="1"/>
  <c r="AA58" i="3"/>
  <c r="AA54" i="3"/>
  <c r="AA59" i="3"/>
  <c r="AA55" i="3"/>
  <c r="AU28" i="3"/>
  <c r="AU9" i="3" s="1"/>
  <c r="Y55" i="3"/>
  <c r="Y58" i="3"/>
  <c r="Y54" i="3"/>
  <c r="Y59" i="3"/>
  <c r="AV42" i="3"/>
  <c r="AT42" i="3"/>
  <c r="AW56" i="3"/>
  <c r="AW61" i="3" s="1"/>
  <c r="AW42" i="3" s="1"/>
  <c r="AF23" i="3"/>
  <c r="AF28" i="3" s="1"/>
  <c r="AF9" i="3" s="1"/>
  <c r="AI23" i="3"/>
  <c r="AI28" i="3" s="1"/>
  <c r="AI9" i="3" s="1"/>
  <c r="AJ11" i="3"/>
  <c r="X17" i="3"/>
  <c r="AS56" i="3"/>
  <c r="AS61" i="3" s="1"/>
  <c r="AS42" i="3" s="1"/>
  <c r="AB12" i="2"/>
  <c r="AB13" i="2" s="1"/>
  <c r="AS2" i="2"/>
  <c r="AF12" i="2"/>
  <c r="AF13" i="2" s="1"/>
  <c r="AG12" i="2"/>
  <c r="AG13" i="2" s="1"/>
  <c r="AE12" i="2"/>
  <c r="AE13" i="2" s="1"/>
  <c r="AI12" i="2"/>
  <c r="AI13" i="2" s="1"/>
  <c r="AU61" i="2"/>
  <c r="AS55" i="2"/>
  <c r="AS54" i="2"/>
  <c r="AS56" i="2" s="1"/>
  <c r="AS61" i="2" s="1"/>
  <c r="BA56" i="2"/>
  <c r="BA61" i="2" s="1"/>
  <c r="AY56" i="2"/>
  <c r="AU23" i="2"/>
  <c r="AT56" i="2"/>
  <c r="AT61" i="2" s="1"/>
  <c r="AB59" i="2"/>
  <c r="AX61" i="2"/>
  <c r="AZ56" i="2"/>
  <c r="AZ61" i="2" s="1"/>
  <c r="AW55" i="2"/>
  <c r="AW54" i="2"/>
  <c r="AW58" i="2"/>
  <c r="AW59" i="2"/>
  <c r="AY61" i="2"/>
  <c r="AV59" i="2"/>
  <c r="AV55" i="2"/>
  <c r="AV54" i="2"/>
  <c r="AV58" i="2"/>
  <c r="AP56" i="2"/>
  <c r="AP61" i="2" s="1"/>
  <c r="AQ56" i="2"/>
  <c r="AQ61" i="2" s="1"/>
  <c r="AU28" i="2"/>
  <c r="AT23" i="2"/>
  <c r="AT28" i="2" s="1"/>
  <c r="BB7" i="2"/>
  <c r="AW22" i="2"/>
  <c r="AW25" i="2"/>
  <c r="AW21" i="2"/>
  <c r="AW26" i="2"/>
  <c r="AX28" i="2"/>
  <c r="BA21" i="2"/>
  <c r="BA26" i="2"/>
  <c r="BA25" i="2"/>
  <c r="BA22" i="2"/>
  <c r="AZ21" i="2"/>
  <c r="AZ26" i="2"/>
  <c r="AZ25" i="2"/>
  <c r="AZ22" i="2"/>
  <c r="AY28" i="2"/>
  <c r="AR11" i="2"/>
  <c r="AR17" i="2" s="1"/>
  <c r="AV26" i="2"/>
  <c r="AV22" i="2"/>
  <c r="AV21" i="2"/>
  <c r="AV25" i="2"/>
  <c r="AS26" i="2"/>
  <c r="AS21" i="2"/>
  <c r="AS25" i="2"/>
  <c r="AS22" i="2"/>
  <c r="AP21" i="2"/>
  <c r="AP26" i="2"/>
  <c r="AP25" i="2"/>
  <c r="AP22" i="2"/>
  <c r="AQ21" i="2"/>
  <c r="AQ22" i="2"/>
  <c r="AQ26" i="2"/>
  <c r="AQ25" i="2"/>
  <c r="BB44" i="2"/>
  <c r="BB43" i="2"/>
  <c r="BB10" i="2"/>
  <c r="AC12" i="2"/>
  <c r="AC13" i="2" s="1"/>
  <c r="AD12" i="2"/>
  <c r="AD13" i="2" s="1"/>
  <c r="Z58" i="2"/>
  <c r="Z54" i="2"/>
  <c r="Z55" i="2"/>
  <c r="Z59" i="2"/>
  <c r="AH59" i="2"/>
  <c r="AH54" i="2"/>
  <c r="AH55" i="2"/>
  <c r="AJ40" i="2"/>
  <c r="AF54" i="2"/>
  <c r="AF55" i="2"/>
  <c r="AF58" i="2"/>
  <c r="AG54" i="2"/>
  <c r="AG55" i="2"/>
  <c r="AG59" i="2"/>
  <c r="AJ43" i="2"/>
  <c r="AB54" i="2"/>
  <c r="AB56" i="2" s="1"/>
  <c r="X59" i="2"/>
  <c r="X55" i="2"/>
  <c r="X54" i="2"/>
  <c r="X12" i="2"/>
  <c r="X13" i="2" s="1"/>
  <c r="AA12" i="2"/>
  <c r="AA13" i="2" s="1"/>
  <c r="Z12" i="2"/>
  <c r="Z13" i="2" s="1"/>
  <c r="Z46" i="2"/>
  <c r="AC46" i="2"/>
  <c r="AI46" i="2"/>
  <c r="Y46" i="2"/>
  <c r="AA46" i="2"/>
  <c r="AA42" i="2" s="1"/>
  <c r="AH46" i="2"/>
  <c r="X46" i="2"/>
  <c r="AG46" i="2"/>
  <c r="AD46" i="2"/>
  <c r="AF46" i="2"/>
  <c r="AB46" i="2"/>
  <c r="AH12" i="2"/>
  <c r="AH13" i="2" s="1"/>
  <c r="Y12" i="2"/>
  <c r="Y13" i="2" s="1"/>
  <c r="AE44" i="2"/>
  <c r="AE50" i="2" s="1"/>
  <c r="AE46" i="2"/>
  <c r="Y44" i="2"/>
  <c r="Y50" i="2" s="1"/>
  <c r="AB61" i="2"/>
  <c r="AD44" i="2"/>
  <c r="AD50" i="2" s="1"/>
  <c r="AC44" i="2"/>
  <c r="AC50" i="2" s="1"/>
  <c r="AI44" i="2"/>
  <c r="AI50" i="2" s="1"/>
  <c r="AE26" i="2"/>
  <c r="AF21" i="2"/>
  <c r="AF22" i="2"/>
  <c r="AI26" i="2"/>
  <c r="AI21" i="2"/>
  <c r="AI22" i="2"/>
  <c r="Z25" i="2"/>
  <c r="Z26" i="2"/>
  <c r="Z21" i="2"/>
  <c r="Z22" i="2"/>
  <c r="AE21" i="2"/>
  <c r="AE23" i="2" s="1"/>
  <c r="AE25" i="2"/>
  <c r="AH26" i="2"/>
  <c r="AH22" i="2"/>
  <c r="AH21" i="2"/>
  <c r="AH23" i="2" s="1"/>
  <c r="AF26" i="2"/>
  <c r="Y26" i="2"/>
  <c r="Y22" i="2"/>
  <c r="Y21" i="2"/>
  <c r="Y23" i="2" s="1"/>
  <c r="AJ7" i="2"/>
  <c r="AJ10" i="2"/>
  <c r="X11" i="2"/>
  <c r="X17" i="2" s="1"/>
  <c r="AG11" i="2"/>
  <c r="AG17" i="2" s="1"/>
  <c r="AD11" i="2"/>
  <c r="AD17" i="2" s="1"/>
  <c r="AC11" i="2"/>
  <c r="AC17" i="2" s="1"/>
  <c r="AB11" i="2"/>
  <c r="AB17" i="2" s="1"/>
  <c r="AA11" i="2"/>
  <c r="AA17" i="2" s="1"/>
  <c r="AQ42" i="2" l="1"/>
  <c r="AZ42" i="2"/>
  <c r="AS42" i="2"/>
  <c r="AX42" i="2"/>
  <c r="AP42" i="2"/>
  <c r="BB46" i="2"/>
  <c r="R35" i="2" s="1"/>
  <c r="AT42" i="2"/>
  <c r="AY42" i="2"/>
  <c r="BA42" i="2"/>
  <c r="AI56" i="3"/>
  <c r="AI61" i="3" s="1"/>
  <c r="AI42" i="3" s="1"/>
  <c r="AY56" i="3"/>
  <c r="AZ23" i="3"/>
  <c r="AH61" i="3"/>
  <c r="AH42" i="3" s="1"/>
  <c r="AY23" i="3"/>
  <c r="AZ56" i="3"/>
  <c r="AX23" i="3"/>
  <c r="AX28" i="3" s="1"/>
  <c r="AX9" i="3" s="1"/>
  <c r="AZ61" i="3"/>
  <c r="AZ42" i="3" s="1"/>
  <c r="Z23" i="3"/>
  <c r="Z28" i="3" s="1"/>
  <c r="Z9" i="3" s="1"/>
  <c r="AX61" i="3"/>
  <c r="AX42" i="3" s="1"/>
  <c r="AY28" i="3"/>
  <c r="AY9" i="3" s="1"/>
  <c r="AA56" i="3"/>
  <c r="AA61" i="3" s="1"/>
  <c r="AA42" i="3" s="1"/>
  <c r="Y56" i="3"/>
  <c r="Y61" i="3" s="1"/>
  <c r="Y42" i="3" s="1"/>
  <c r="BB50" i="3"/>
  <c r="AP58" i="3"/>
  <c r="AP59" i="3"/>
  <c r="AP54" i="3"/>
  <c r="AP55" i="3"/>
  <c r="AY61" i="3"/>
  <c r="AY42" i="3" s="1"/>
  <c r="AP26" i="3"/>
  <c r="AP21" i="3"/>
  <c r="AP22" i="3"/>
  <c r="AP25" i="3"/>
  <c r="BB17" i="3"/>
  <c r="AJ17" i="3"/>
  <c r="X26" i="3"/>
  <c r="X21" i="3"/>
  <c r="X22" i="3"/>
  <c r="X25" i="3"/>
  <c r="AZ28" i="3"/>
  <c r="AZ9" i="3" s="1"/>
  <c r="X55" i="3"/>
  <c r="X58" i="3"/>
  <c r="AJ50" i="3"/>
  <c r="X54" i="3"/>
  <c r="X59" i="3"/>
  <c r="AT12" i="2"/>
  <c r="AT13" i="2" s="1"/>
  <c r="AT9" i="2" s="1"/>
  <c r="AV12" i="2"/>
  <c r="AV13" i="2" s="1"/>
  <c r="AX12" i="2"/>
  <c r="AX13" i="2" s="1"/>
  <c r="AX9" i="2" s="1"/>
  <c r="AU12" i="2"/>
  <c r="AU13" i="2" s="1"/>
  <c r="AU9" i="2" s="1"/>
  <c r="AZ12" i="2"/>
  <c r="AZ13" i="2" s="1"/>
  <c r="AW12" i="2"/>
  <c r="AW13" i="2" s="1"/>
  <c r="AY12" i="2"/>
  <c r="AY13" i="2" s="1"/>
  <c r="AY9" i="2" s="1"/>
  <c r="BA12" i="2"/>
  <c r="BA13" i="2" s="1"/>
  <c r="AR12" i="2"/>
  <c r="AR13" i="2" s="1"/>
  <c r="AQ12" i="2"/>
  <c r="AQ13" i="2" s="1"/>
  <c r="AS12" i="2"/>
  <c r="AS13" i="2" s="1"/>
  <c r="AP12" i="2"/>
  <c r="AP13" i="2" s="1"/>
  <c r="AV23" i="2"/>
  <c r="AW56" i="2"/>
  <c r="AW23" i="2"/>
  <c r="AB42" i="2"/>
  <c r="AW61" i="2"/>
  <c r="AW42" i="2" s="1"/>
  <c r="AV56" i="2"/>
  <c r="AV61" i="2" s="1"/>
  <c r="AV42" i="2" s="1"/>
  <c r="AS23" i="2"/>
  <c r="AS28" i="2" s="1"/>
  <c r="AZ23" i="2"/>
  <c r="AZ28" i="2" s="1"/>
  <c r="AQ23" i="2"/>
  <c r="AQ28" i="2" s="1"/>
  <c r="AW28" i="2"/>
  <c r="AV28" i="2"/>
  <c r="AP23" i="2"/>
  <c r="AP28" i="2" s="1"/>
  <c r="AR26" i="2"/>
  <c r="AR25" i="2"/>
  <c r="AR22" i="2"/>
  <c r="AR21" i="2"/>
  <c r="BA23" i="2"/>
  <c r="BA28" i="2" s="1"/>
  <c r="BB50" i="2"/>
  <c r="BB11" i="2"/>
  <c r="AF56" i="2"/>
  <c r="AF61" i="2" s="1"/>
  <c r="AF42" i="2" s="1"/>
  <c r="AE55" i="2"/>
  <c r="AE54" i="2"/>
  <c r="AE56" i="2" s="1"/>
  <c r="AE58" i="2"/>
  <c r="AE59" i="2"/>
  <c r="AH56" i="2"/>
  <c r="AH61" i="2" s="1"/>
  <c r="AH42" i="2" s="1"/>
  <c r="AI59" i="2"/>
  <c r="AI55" i="2"/>
  <c r="AI54" i="2"/>
  <c r="AI56" i="2" s="1"/>
  <c r="AI58" i="2"/>
  <c r="AC54" i="2"/>
  <c r="AC55" i="2"/>
  <c r="AC56" i="2" s="1"/>
  <c r="AC58" i="2"/>
  <c r="AC59" i="2"/>
  <c r="AG56" i="2"/>
  <c r="AG61" i="2" s="1"/>
  <c r="AG42" i="2" s="1"/>
  <c r="Z56" i="2"/>
  <c r="AD55" i="2"/>
  <c r="AD59" i="2"/>
  <c r="AD54" i="2"/>
  <c r="AD56" i="2" s="1"/>
  <c r="AD58" i="2"/>
  <c r="Y59" i="2"/>
  <c r="Y55" i="2"/>
  <c r="Y54" i="2"/>
  <c r="Y56" i="2" s="1"/>
  <c r="Y58" i="2"/>
  <c r="X56" i="2"/>
  <c r="AJ46" i="2"/>
  <c r="S19" i="2" s="1"/>
  <c r="Z61" i="2"/>
  <c r="Z42" i="2" s="1"/>
  <c r="AJ50" i="2"/>
  <c r="AJ44" i="2"/>
  <c r="Z23" i="2"/>
  <c r="Z28" i="2" s="1"/>
  <c r="Z9" i="2" s="1"/>
  <c r="AD22" i="2"/>
  <c r="AD25" i="2"/>
  <c r="AD26" i="2"/>
  <c r="AD21" i="2"/>
  <c r="AA25" i="2"/>
  <c r="AA26" i="2"/>
  <c r="AA21" i="2"/>
  <c r="AA22" i="2"/>
  <c r="AG21" i="2"/>
  <c r="AG22" i="2"/>
  <c r="AG25" i="2"/>
  <c r="AG26" i="2"/>
  <c r="AI23" i="2"/>
  <c r="AI28" i="2" s="1"/>
  <c r="AI9" i="2" s="1"/>
  <c r="AB22" i="2"/>
  <c r="AB26" i="2"/>
  <c r="AB21" i="2"/>
  <c r="AB23" i="2" s="1"/>
  <c r="AB25" i="2"/>
  <c r="AF23" i="2"/>
  <c r="AF28" i="2" s="1"/>
  <c r="AF9" i="2" s="1"/>
  <c r="AC25" i="2"/>
  <c r="AC22" i="2"/>
  <c r="AC26" i="2"/>
  <c r="AC21" i="2"/>
  <c r="AC23" i="2" s="1"/>
  <c r="X26" i="2"/>
  <c r="X22" i="2"/>
  <c r="X21" i="2"/>
  <c r="X23" i="2" s="1"/>
  <c r="X25" i="2"/>
  <c r="X28" i="2" s="1"/>
  <c r="Y28" i="2"/>
  <c r="Y9" i="2" s="1"/>
  <c r="AJ13" i="2"/>
  <c r="AE28" i="2"/>
  <c r="AE9" i="2" s="1"/>
  <c r="AJ11" i="2"/>
  <c r="AH28" i="2"/>
  <c r="AH9" i="2" s="1"/>
  <c r="BA9" i="2" l="1"/>
  <c r="AS9" i="2"/>
  <c r="X23" i="3"/>
  <c r="X28" i="3" s="1"/>
  <c r="AP23" i="3"/>
  <c r="AP28" i="3" s="1"/>
  <c r="X56" i="3"/>
  <c r="X61" i="3" s="1"/>
  <c r="AJ28" i="3"/>
  <c r="X9" i="3"/>
  <c r="AJ9" i="3" s="1"/>
  <c r="AP56" i="3"/>
  <c r="AP61" i="3" s="1"/>
  <c r="AP9" i="2"/>
  <c r="AV9" i="2"/>
  <c r="BB13" i="2"/>
  <c r="Q35" i="2" s="1"/>
  <c r="AQ9" i="2"/>
  <c r="AW9" i="2"/>
  <c r="AZ9" i="2"/>
  <c r="AD23" i="2"/>
  <c r="AD28" i="2" s="1"/>
  <c r="AD9" i="2" s="1"/>
  <c r="AR23" i="2"/>
  <c r="AR28" i="2" s="1"/>
  <c r="AR9" i="2" s="1"/>
  <c r="BB17" i="2"/>
  <c r="AB28" i="2"/>
  <c r="AB9" i="2" s="1"/>
  <c r="AG23" i="2"/>
  <c r="AG28" i="2" s="1"/>
  <c r="AG9" i="2" s="1"/>
  <c r="AD61" i="2"/>
  <c r="AD42" i="2" s="1"/>
  <c r="AI61" i="2"/>
  <c r="AI42" i="2" s="1"/>
  <c r="AC61" i="2"/>
  <c r="AC42" i="2" s="1"/>
  <c r="Y61" i="2"/>
  <c r="Y42" i="2" s="1"/>
  <c r="X61" i="2"/>
  <c r="AE61" i="2"/>
  <c r="AE42" i="2" s="1"/>
  <c r="AA23" i="2"/>
  <c r="AA28" i="2" s="1"/>
  <c r="AA9" i="2" s="1"/>
  <c r="AC28" i="2"/>
  <c r="AC9" i="2" s="1"/>
  <c r="AJ17" i="2"/>
  <c r="BB61" i="3" l="1"/>
  <c r="R36" i="3" s="1"/>
  <c r="R37" i="3" s="1"/>
  <c r="R38" i="3" s="1"/>
  <c r="AP42" i="3"/>
  <c r="BB42" i="3" s="1"/>
  <c r="AJ61" i="3"/>
  <c r="S20" i="3" s="1"/>
  <c r="S21" i="3" s="1"/>
  <c r="X42" i="3"/>
  <c r="AJ42" i="3" s="1"/>
  <c r="BB28" i="3"/>
  <c r="Q36" i="3" s="1"/>
  <c r="Q37" i="3" s="1"/>
  <c r="Q38" i="3" s="1"/>
  <c r="AP9" i="3"/>
  <c r="BB9" i="3" s="1"/>
  <c r="BB28" i="2"/>
  <c r="Q37" i="2" s="1"/>
  <c r="Q38" i="2" s="1"/>
  <c r="R24" i="2" s="1"/>
  <c r="BB9" i="2"/>
  <c r="BB61" i="2"/>
  <c r="R36" i="2" s="1"/>
  <c r="R37" i="2" s="1"/>
  <c r="R38" i="2" s="1"/>
  <c r="R27" i="2" s="1"/>
  <c r="BB42" i="2"/>
  <c r="AJ61" i="2"/>
  <c r="S20" i="2" s="1"/>
  <c r="S21" i="2" s="1"/>
  <c r="P27" i="2" s="1"/>
  <c r="X42" i="2"/>
  <c r="AJ42" i="2" s="1"/>
  <c r="AJ28" i="2"/>
  <c r="X9" i="2"/>
  <c r="AJ9" i="2" l="1"/>
  <c r="P8" i="2" l="1"/>
</calcChain>
</file>

<file path=xl/sharedStrings.xml><?xml version="1.0" encoding="utf-8"?>
<sst xmlns="http://schemas.openxmlformats.org/spreadsheetml/2006/main" count="723" uniqueCount="134">
  <si>
    <t>9月</t>
  </si>
  <si>
    <t>4月</t>
    <rPh sb="1" eb="2">
      <t>ガツ</t>
    </rPh>
    <phoneticPr fontId="1"/>
  </si>
  <si>
    <t>&lt;導入前&gt;</t>
    <rPh sb="1" eb="4">
      <t>ドウニュウマエ</t>
    </rPh>
    <phoneticPr fontId="1"/>
  </si>
  <si>
    <t>5月</t>
    <rPh sb="1" eb="2">
      <t>ガツ</t>
    </rPh>
    <phoneticPr fontId="1"/>
  </si>
  <si>
    <t>6月</t>
  </si>
  <si>
    <t>3月</t>
  </si>
  <si>
    <t>8月</t>
  </si>
  <si>
    <t>7月</t>
  </si>
  <si>
    <t>10月</t>
  </si>
  <si>
    <t>11月</t>
  </si>
  <si>
    <t>12月</t>
  </si>
  <si>
    <t>1月</t>
  </si>
  <si>
    <t>2月</t>
  </si>
  <si>
    <t>合計</t>
    <rPh sb="0" eb="2">
      <t>ゴウケイ</t>
    </rPh>
    <phoneticPr fontId="1"/>
  </si>
  <si>
    <t>令和5(2023)年</t>
    <rPh sb="0" eb="2">
      <t>レイワ</t>
    </rPh>
    <rPh sb="9" eb="10">
      <t>ネン</t>
    </rPh>
    <phoneticPr fontId="1"/>
  </si>
  <si>
    <t>令和6(2024)年</t>
    <rPh sb="0" eb="2">
      <t>レイワ</t>
    </rPh>
    <rPh sb="9" eb="10">
      <t>ネン</t>
    </rPh>
    <phoneticPr fontId="1"/>
  </si>
  <si>
    <t>&lt;太陽光導入後&gt;</t>
    <rPh sb="1" eb="4">
      <t>タイヨウコウ</t>
    </rPh>
    <rPh sb="4" eb="6">
      <t>ドウニュウ</t>
    </rPh>
    <rPh sb="6" eb="7">
      <t>ゴ</t>
    </rPh>
    <phoneticPr fontId="1"/>
  </si>
  <si>
    <t>電気使用量 (kWh)</t>
    <rPh sb="0" eb="2">
      <t>デンキ</t>
    </rPh>
    <rPh sb="2" eb="5">
      <t>シヨウリョウ</t>
    </rPh>
    <phoneticPr fontId="1"/>
  </si>
  <si>
    <t>最大需要電力 (kW)</t>
    <rPh sb="0" eb="2">
      <t>サイダイ</t>
    </rPh>
    <rPh sb="2" eb="4">
      <t>ジュヨウ</t>
    </rPh>
    <rPh sb="4" eb="6">
      <t>デンリョク</t>
    </rPh>
    <phoneticPr fontId="1"/>
  </si>
  <si>
    <t>PPA</t>
  </si>
  <si>
    <t>排出係数</t>
    <rPh sb="0" eb="4">
      <t>ハイシュツケイスウ</t>
    </rPh>
    <phoneticPr fontId="1"/>
  </si>
  <si>
    <t>環境影響</t>
    <rPh sb="0" eb="4">
      <t>カンキョウエイキョウ</t>
    </rPh>
    <phoneticPr fontId="1"/>
  </si>
  <si>
    <t>系統
電力</t>
    <rPh sb="0" eb="2">
      <t>ケイトウ</t>
    </rPh>
    <rPh sb="3" eb="5">
      <t>デンリョク</t>
    </rPh>
    <phoneticPr fontId="1"/>
  </si>
  <si>
    <t>玉野市消防本部庁舎</t>
    <rPh sb="0" eb="3">
      <t>タマノシ</t>
    </rPh>
    <rPh sb="3" eb="5">
      <t>ショウボウ</t>
    </rPh>
    <rPh sb="5" eb="7">
      <t>ホンブ</t>
    </rPh>
    <rPh sb="7" eb="9">
      <t>チョウシャ</t>
    </rPh>
    <phoneticPr fontId="1"/>
  </si>
  <si>
    <t>法人名：</t>
    <rPh sb="0" eb="2">
      <t>ホウジン</t>
    </rPh>
    <rPh sb="2" eb="3">
      <t>メイ</t>
    </rPh>
    <phoneticPr fontId="1"/>
  </si>
  <si>
    <t>自家消費比率</t>
    <rPh sb="0" eb="2">
      <t>ジカ</t>
    </rPh>
    <rPh sb="2" eb="4">
      <t>ショウヒ</t>
    </rPh>
    <rPh sb="4" eb="6">
      <t>ヒリツ</t>
    </rPh>
    <phoneticPr fontId="1"/>
  </si>
  <si>
    <t>自家消費電力見込量 (kWh)</t>
    <rPh sb="0" eb="4">
      <t>ジカショウヒ</t>
    </rPh>
    <rPh sb="4" eb="6">
      <t>デンリョク</t>
    </rPh>
    <rPh sb="6" eb="8">
      <t>ミコ</t>
    </rPh>
    <rPh sb="8" eb="9">
      <t>リョウ</t>
    </rPh>
    <phoneticPr fontId="1"/>
  </si>
  <si>
    <t>電気使用見込量 (kWh)</t>
    <rPh sb="0" eb="2">
      <t>デンキ</t>
    </rPh>
    <rPh sb="2" eb="4">
      <t>シヨウ</t>
    </rPh>
    <rPh sb="4" eb="6">
      <t>ミコ</t>
    </rPh>
    <rPh sb="6" eb="7">
      <t>リョウ</t>
    </rPh>
    <phoneticPr fontId="1"/>
  </si>
  <si>
    <t>年間温室効果ガス排出削減見込量</t>
    <rPh sb="0" eb="2">
      <t>ネンカン</t>
    </rPh>
    <rPh sb="2" eb="6">
      <t>オンシツコウカ</t>
    </rPh>
    <rPh sb="8" eb="10">
      <t>ハイシュツ</t>
    </rPh>
    <rPh sb="10" eb="12">
      <t>サクゲン</t>
    </rPh>
    <rPh sb="12" eb="14">
      <t>ミコ</t>
    </rPh>
    <rPh sb="14" eb="15">
      <t>リョウ</t>
    </rPh>
    <phoneticPr fontId="1"/>
  </si>
  <si>
    <t>（別紙１）電気使用量シミュレーション</t>
    <rPh sb="1" eb="3">
      <t>ベッシ</t>
    </rPh>
    <rPh sb="5" eb="7">
      <t>デンキ</t>
    </rPh>
    <rPh sb="7" eb="10">
      <t>シヨウリョウ</t>
    </rPh>
    <phoneticPr fontId="1"/>
  </si>
  <si>
    <t>最大需要電力見込 (kW)</t>
    <rPh sb="0" eb="2">
      <t>サイダイ</t>
    </rPh>
    <rPh sb="2" eb="4">
      <t>ジュヨウ</t>
    </rPh>
    <rPh sb="4" eb="6">
      <t>デンリョク</t>
    </rPh>
    <rPh sb="6" eb="8">
      <t>ミコミ</t>
    </rPh>
    <phoneticPr fontId="1"/>
  </si>
  <si>
    <t>&lt;導入設備＞</t>
    <rPh sb="1" eb="3">
      <t>ドウニュウ</t>
    </rPh>
    <rPh sb="3" eb="5">
      <t>セツビ</t>
    </rPh>
    <phoneticPr fontId="1"/>
  </si>
  <si>
    <t>○○○○</t>
    <phoneticPr fontId="1"/>
  </si>
  <si>
    <t>黄色の枠へ入力してください。</t>
    <rPh sb="0" eb="2">
      <t>キイロ</t>
    </rPh>
    <rPh sb="3" eb="4">
      <t>ワク</t>
    </rPh>
    <rPh sb="5" eb="7">
      <t>ニュウリョク</t>
    </rPh>
    <phoneticPr fontId="1"/>
  </si>
  <si>
    <t>機器メーカー名</t>
    <rPh sb="0" eb="2">
      <t>キキ</t>
    </rPh>
    <rPh sb="6" eb="7">
      <t>メイ</t>
    </rPh>
    <phoneticPr fontId="1"/>
  </si>
  <si>
    <t>定格出力・定格容量</t>
    <rPh sb="0" eb="2">
      <t>テイカク</t>
    </rPh>
    <rPh sb="2" eb="4">
      <t>シュツリョク</t>
    </rPh>
    <rPh sb="5" eb="7">
      <t>テイカク</t>
    </rPh>
    <rPh sb="7" eb="9">
      <t>ヨウリョウ</t>
    </rPh>
    <phoneticPr fontId="1"/>
  </si>
  <si>
    <t>太陽光発電見込量 (kWh)
（パワコンの能力を加味している）</t>
    <rPh sb="0" eb="3">
      <t>タイヨウコウ</t>
    </rPh>
    <rPh sb="3" eb="5">
      <t>ハツデン</t>
    </rPh>
    <rPh sb="5" eb="7">
      <t>ミコ</t>
    </rPh>
    <rPh sb="7" eb="8">
      <t>リョウ</t>
    </rPh>
    <rPh sb="21" eb="23">
      <t>ノウリョク</t>
    </rPh>
    <rPh sb="24" eb="26">
      <t>カミ</t>
    </rPh>
    <phoneticPr fontId="1"/>
  </si>
  <si>
    <t>※小数第２位まで。
※消費税及び地方消費税を含む。</t>
    <phoneticPr fontId="1"/>
  </si>
  <si>
    <t>太陽光パネル</t>
    <rPh sb="0" eb="3">
      <t>タイヨウコウ</t>
    </rPh>
    <phoneticPr fontId="1"/>
  </si>
  <si>
    <t>パワーコンディショナー</t>
    <phoneticPr fontId="1"/>
  </si>
  <si>
    <t>蓄電池</t>
    <rPh sb="0" eb="3">
      <t>チクデンチ</t>
    </rPh>
    <phoneticPr fontId="1"/>
  </si>
  <si>
    <t>施設名：消防本部</t>
    <rPh sb="0" eb="3">
      <t>シセツメイ</t>
    </rPh>
    <rPh sb="4" eb="6">
      <t>ショウボウ</t>
    </rPh>
    <rPh sb="6" eb="8">
      <t>ホンブ</t>
    </rPh>
    <phoneticPr fontId="15"/>
  </si>
  <si>
    <t>ＰＰＡ単価：</t>
    <rPh sb="3" eb="5">
      <t>タンカ</t>
    </rPh>
    <phoneticPr fontId="15"/>
  </si>
  <si>
    <t>円</t>
    <rPh sb="0" eb="1">
      <t>エン</t>
    </rPh>
    <phoneticPr fontId="15"/>
  </si>
  <si>
    <t>備考</t>
    <rPh sb="0" eb="2">
      <t>ビコウ</t>
    </rPh>
    <phoneticPr fontId="15"/>
  </si>
  <si>
    <t>４月</t>
    <rPh sb="1" eb="2">
      <t>ガツ</t>
    </rPh>
    <phoneticPr fontId="15"/>
  </si>
  <si>
    <t>５月</t>
    <rPh sb="1" eb="2">
      <t>ガツ</t>
    </rPh>
    <phoneticPr fontId="15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</si>
  <si>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</si>
  <si>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</si>
  <si>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</si>
  <si>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</si>
  <si>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</si>
  <si>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</si>
  <si>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</si>
  <si>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</si>
  <si>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</si>
  <si>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</si>
  <si>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合計値</t>
    <rPh sb="0" eb="3">
      <t>ゴウケイチ</t>
    </rPh>
    <phoneticPr fontId="15"/>
  </si>
  <si>
    <t>電気使用量（ｋｗ）</t>
    <rPh sb="0" eb="2">
      <t>デンキ</t>
    </rPh>
    <rPh sb="2" eb="4">
      <t>シヨウ</t>
    </rPh>
    <rPh sb="4" eb="5">
      <t>リョウ</t>
    </rPh>
    <phoneticPr fontId="15"/>
  </si>
  <si>
    <t>使用電力量総計</t>
    <rPh sb="0" eb="2">
      <t>シヨウ</t>
    </rPh>
    <rPh sb="2" eb="5">
      <t>デンリョクリョウ</t>
    </rPh>
    <rPh sb="5" eb="7">
      <t>ソウケイ</t>
    </rPh>
    <phoneticPr fontId="15"/>
  </si>
  <si>
    <t>D１＋D２</t>
    <phoneticPr fontId="15"/>
  </si>
  <si>
    <t>発電可能時間帯使用量</t>
    <rPh sb="0" eb="2">
      <t>ハツデン</t>
    </rPh>
    <rPh sb="2" eb="4">
      <t>カノウ</t>
    </rPh>
    <rPh sb="4" eb="7">
      <t>ジカンタイ</t>
    </rPh>
    <rPh sb="7" eb="10">
      <t>シヨウリョウ</t>
    </rPh>
    <phoneticPr fontId="15"/>
  </si>
  <si>
    <t>D１</t>
    <phoneticPr fontId="15"/>
  </si>
  <si>
    <t>発電不可時間帯使用量</t>
    <rPh sb="0" eb="2">
      <t>ハツデン</t>
    </rPh>
    <rPh sb="2" eb="4">
      <t>フカ</t>
    </rPh>
    <rPh sb="4" eb="7">
      <t>ジカンタイ</t>
    </rPh>
    <rPh sb="7" eb="10">
      <t>シヨウリョウ</t>
    </rPh>
    <phoneticPr fontId="15"/>
  </si>
  <si>
    <t>D２</t>
    <phoneticPr fontId="15"/>
  </si>
  <si>
    <t>使用料金実績（実支払分）（円）</t>
    <rPh sb="0" eb="2">
      <t>シヨウ</t>
    </rPh>
    <rPh sb="2" eb="4">
      <t>リョウキン</t>
    </rPh>
    <rPh sb="4" eb="6">
      <t>ジッセキ</t>
    </rPh>
    <rPh sb="7" eb="8">
      <t>ジツ</t>
    </rPh>
    <rPh sb="8" eb="10">
      <t>シハライ</t>
    </rPh>
    <rPh sb="10" eb="11">
      <t>ブン</t>
    </rPh>
    <rPh sb="13" eb="14">
      <t>エン</t>
    </rPh>
    <phoneticPr fontId="15"/>
  </si>
  <si>
    <t>S1</t>
    <phoneticPr fontId="15"/>
  </si>
  <si>
    <t xml:space="preserve"> PPA実施時の電気使用料見込</t>
    <rPh sb="8" eb="10">
      <t>デンキ</t>
    </rPh>
    <rPh sb="10" eb="13">
      <t>シヨウリョウ</t>
    </rPh>
    <rPh sb="13" eb="15">
      <t>ミコ</t>
    </rPh>
    <phoneticPr fontId="15"/>
  </si>
  <si>
    <t>ＰＰＡ実施時電気料金</t>
    <rPh sb="3" eb="5">
      <t>ジッシ</t>
    </rPh>
    <rPh sb="5" eb="6">
      <t>ジ</t>
    </rPh>
    <rPh sb="6" eb="8">
      <t>デンキ</t>
    </rPh>
    <rPh sb="8" eb="10">
      <t>リョウキン</t>
    </rPh>
    <phoneticPr fontId="15"/>
  </si>
  <si>
    <t>S2=T1+T2</t>
    <phoneticPr fontId="15"/>
  </si>
  <si>
    <t>（うちPPA買電分）</t>
    <rPh sb="6" eb="8">
      <t>バイデン</t>
    </rPh>
    <rPh sb="8" eb="9">
      <t>ブン</t>
    </rPh>
    <phoneticPr fontId="15"/>
  </si>
  <si>
    <t>D1</t>
    <phoneticPr fontId="15"/>
  </si>
  <si>
    <t>（うち通常買電）</t>
    <rPh sb="3" eb="5">
      <t>ツウジョウ</t>
    </rPh>
    <rPh sb="5" eb="7">
      <t>バイデン</t>
    </rPh>
    <phoneticPr fontId="15"/>
  </si>
  <si>
    <t>D2</t>
    <phoneticPr fontId="15"/>
  </si>
  <si>
    <t>　　電気料金算定
　　(PPA発電買電分)</t>
    <rPh sb="15" eb="17">
      <t>ハツデン</t>
    </rPh>
    <phoneticPr fontId="15"/>
  </si>
  <si>
    <t>PPA単価</t>
    <rPh sb="3" eb="5">
      <t>タンカ</t>
    </rPh>
    <phoneticPr fontId="15"/>
  </si>
  <si>
    <t>＠</t>
    <phoneticPr fontId="15"/>
  </si>
  <si>
    <t>電気代（PPA分）合計値</t>
    <rPh sb="0" eb="3">
      <t>デンキダイ</t>
    </rPh>
    <rPh sb="7" eb="8">
      <t>ブン</t>
    </rPh>
    <rPh sb="9" eb="12">
      <t>ゴウケイチ</t>
    </rPh>
    <phoneticPr fontId="15"/>
  </si>
  <si>
    <t>T1：＠×D1</t>
    <phoneticPr fontId="15"/>
  </si>
  <si>
    <t>　　電気料金算定
　　(電気事業者からの買電分)</t>
    <rPh sb="2" eb="4">
      <t>デンキ</t>
    </rPh>
    <rPh sb="4" eb="6">
      <t>リョウキン</t>
    </rPh>
    <rPh sb="6" eb="8">
      <t>サンテイ</t>
    </rPh>
    <rPh sb="12" eb="14">
      <t>デンキ</t>
    </rPh>
    <rPh sb="14" eb="17">
      <t>ジギョウシャ</t>
    </rPh>
    <rPh sb="20" eb="22">
      <t>バイデン</t>
    </rPh>
    <rPh sb="22" eb="23">
      <t>ブン</t>
    </rPh>
    <phoneticPr fontId="15"/>
  </si>
  <si>
    <t>力率</t>
    <rPh sb="0" eb="2">
      <t>リキリツ</t>
    </rPh>
    <phoneticPr fontId="15"/>
  </si>
  <si>
    <t>C</t>
    <phoneticPr fontId="15"/>
  </si>
  <si>
    <t>契約電力</t>
    <rPh sb="0" eb="2">
      <t>ケイヤク</t>
    </rPh>
    <rPh sb="2" eb="4">
      <t>デンリョク</t>
    </rPh>
    <phoneticPr fontId="15"/>
  </si>
  <si>
    <t>A</t>
    <phoneticPr fontId="15"/>
  </si>
  <si>
    <t>基本料金単価</t>
    <phoneticPr fontId="15"/>
  </si>
  <si>
    <t>B</t>
    <phoneticPr fontId="15"/>
  </si>
  <si>
    <r>
      <t>電力量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3">
      <t>デンリョクリョウ</t>
    </rPh>
    <phoneticPr fontId="15"/>
  </si>
  <si>
    <t>常時階層単価</t>
    <rPh sb="0" eb="2">
      <t>ジョウジ</t>
    </rPh>
    <rPh sb="2" eb="4">
      <t>カイソウ</t>
    </rPh>
    <rPh sb="4" eb="6">
      <t>タンカ</t>
    </rPh>
    <phoneticPr fontId="15"/>
  </si>
  <si>
    <t>E</t>
    <phoneticPr fontId="15"/>
  </si>
  <si>
    <t>常時燃料費調整単価</t>
    <phoneticPr fontId="15"/>
  </si>
  <si>
    <t>F</t>
    <phoneticPr fontId="15"/>
  </si>
  <si>
    <t>常時基本料金</t>
    <phoneticPr fontId="15"/>
  </si>
  <si>
    <t>α：A×B×（185－C）／１００</t>
    <phoneticPr fontId="15"/>
  </si>
  <si>
    <t>常時階層金額</t>
    <phoneticPr fontId="15"/>
  </si>
  <si>
    <t>β：D２×E</t>
    <phoneticPr fontId="15"/>
  </si>
  <si>
    <t>常時燃料費調整額</t>
    <phoneticPr fontId="15"/>
  </si>
  <si>
    <t>γ：D２×F</t>
    <phoneticPr fontId="15"/>
  </si>
  <si>
    <t>電力料金計</t>
    <phoneticPr fontId="15"/>
  </si>
  <si>
    <t>X：α＋β＋γ</t>
    <phoneticPr fontId="15"/>
  </si>
  <si>
    <t>再エネ賦課金単価</t>
    <phoneticPr fontId="15"/>
  </si>
  <si>
    <t>G</t>
    <phoneticPr fontId="15"/>
  </si>
  <si>
    <t>再エネ賦課金</t>
    <phoneticPr fontId="15"/>
  </si>
  <si>
    <t>Y：D２×G</t>
    <phoneticPr fontId="15"/>
  </si>
  <si>
    <t>その他売上（補助金等）</t>
    <rPh sb="6" eb="8">
      <t>ホジョ</t>
    </rPh>
    <rPh sb="8" eb="9">
      <t>キン</t>
    </rPh>
    <rPh sb="9" eb="10">
      <t>トウ</t>
    </rPh>
    <phoneticPr fontId="15"/>
  </si>
  <si>
    <t>Z＝－（D２×係数）</t>
    <rPh sb="7" eb="9">
      <t>ケイスウ</t>
    </rPh>
    <phoneticPr fontId="15"/>
  </si>
  <si>
    <t>他（固定契約売上金、端数　等）</t>
    <rPh sb="0" eb="1">
      <t>ホカ</t>
    </rPh>
    <rPh sb="10" eb="12">
      <t>ハスウ</t>
    </rPh>
    <rPh sb="13" eb="14">
      <t>トウ</t>
    </rPh>
    <phoneticPr fontId="15"/>
  </si>
  <si>
    <t>G'</t>
    <phoneticPr fontId="15"/>
  </si>
  <si>
    <t>電気代（買電分）合計値</t>
    <rPh sb="0" eb="3">
      <t>デンキダイ</t>
    </rPh>
    <rPh sb="4" eb="6">
      <t>バイデン</t>
    </rPh>
    <rPh sb="6" eb="7">
      <t>ブン</t>
    </rPh>
    <rPh sb="8" eb="11">
      <t>ゴウケイチ</t>
    </rPh>
    <phoneticPr fontId="15"/>
  </si>
  <si>
    <t>T2:X+Y+Z＋G'</t>
    <phoneticPr fontId="15"/>
  </si>
  <si>
    <t>※発電効率は通年同率としています。</t>
    <rPh sb="1" eb="3">
      <t>ハツデン</t>
    </rPh>
    <rPh sb="3" eb="5">
      <t>コウリツ</t>
    </rPh>
    <rPh sb="6" eb="8">
      <t>ツウネン</t>
    </rPh>
    <rPh sb="8" eb="10">
      <t>ドウリツ</t>
    </rPh>
    <phoneticPr fontId="15"/>
  </si>
  <si>
    <t>※本資料は令和５年度のPPAを実施した場合のシミュレーションになります。</t>
    <rPh sb="1" eb="2">
      <t>ホン</t>
    </rPh>
    <rPh sb="2" eb="4">
      <t>シリョウ</t>
    </rPh>
    <rPh sb="5" eb="7">
      <t>レイワ</t>
    </rPh>
    <rPh sb="8" eb="10">
      <t>ネンド</t>
    </rPh>
    <rPh sb="15" eb="17">
      <t>ジッシ</t>
    </rPh>
    <rPh sb="19" eb="21">
      <t>バアイ</t>
    </rPh>
    <phoneticPr fontId="15"/>
  </si>
  <si>
    <t>●●社</t>
    <rPh sb="2" eb="3">
      <t>シャ</t>
    </rPh>
    <phoneticPr fontId="15"/>
  </si>
  <si>
    <t>〇〇社</t>
    <rPh sb="2" eb="3">
      <t>シャ</t>
    </rPh>
    <phoneticPr fontId="15"/>
  </si>
  <si>
    <t>□□社</t>
    <rPh sb="2" eb="3">
      <t>シャ</t>
    </rPh>
    <phoneticPr fontId="15"/>
  </si>
  <si>
    <t>電気料金合計：</t>
    <rPh sb="0" eb="3">
      <t>デンキリョウ</t>
    </rPh>
    <rPh sb="3" eb="4">
      <t>キン</t>
    </rPh>
    <rPh sb="4" eb="6">
      <t>ゴウケイ</t>
    </rPh>
    <phoneticPr fontId="15"/>
  </si>
  <si>
    <t>※契約電力（A）は想定最大需要電力値を採用。</t>
    <rPh sb="1" eb="3">
      <t>ケイヤク</t>
    </rPh>
    <rPh sb="3" eb="5">
      <t>デンリョク</t>
    </rPh>
    <rPh sb="9" eb="11">
      <t>ソウテイ</t>
    </rPh>
    <rPh sb="11" eb="13">
      <t>サイダイ</t>
    </rPh>
    <rPh sb="13" eb="15">
      <t>ジュヨウ</t>
    </rPh>
    <rPh sb="15" eb="17">
      <t>デンリョク</t>
    </rPh>
    <rPh sb="17" eb="18">
      <t>アタイ</t>
    </rPh>
    <rPh sb="19" eb="21">
      <t>サイヨウ</t>
    </rPh>
    <phoneticPr fontId="15"/>
  </si>
  <si>
    <t>R５年度PPAシミュレーション</t>
    <rPh sb="2" eb="4">
      <t>ネンド</t>
    </rPh>
    <phoneticPr fontId="15"/>
  </si>
  <si>
    <t>【参考】
契約電力影響無し版</t>
    <rPh sb="1" eb="3">
      <t>サンコウ</t>
    </rPh>
    <rPh sb="5" eb="7">
      <t>ケイヤク</t>
    </rPh>
    <rPh sb="7" eb="9">
      <t>デンリョク</t>
    </rPh>
    <rPh sb="9" eb="11">
      <t>エイキョウ</t>
    </rPh>
    <rPh sb="11" eb="12">
      <t>ナ</t>
    </rPh>
    <rPh sb="13" eb="14">
      <t>バン</t>
    </rPh>
    <phoneticPr fontId="15"/>
  </si>
  <si>
    <t>↓補助金なし料金</t>
    <rPh sb="1" eb="4">
      <t>ホジョキン</t>
    </rPh>
    <rPh sb="6" eb="8">
      <t>リョウキン</t>
    </rPh>
    <phoneticPr fontId="15"/>
  </si>
  <si>
    <t>【参考】契約電力影響なし</t>
    <rPh sb="1" eb="3">
      <t>サンコウ</t>
    </rPh>
    <rPh sb="4" eb="6">
      <t>ケイヤク</t>
    </rPh>
    <rPh sb="6" eb="8">
      <t>デンリョク</t>
    </rPh>
    <rPh sb="8" eb="10">
      <t>エイキョウ</t>
    </rPh>
    <phoneticPr fontId="15"/>
  </si>
  <si>
    <t>補助無し</t>
    <rPh sb="0" eb="2">
      <t>ホジョ</t>
    </rPh>
    <rPh sb="2" eb="3">
      <t>ナ</t>
    </rPh>
    <phoneticPr fontId="15"/>
  </si>
  <si>
    <t>※左枠削減見込額には契約電力の削減効果も計上する（右枠内は計上しないもの）。</t>
    <rPh sb="1" eb="3">
      <t>ヒダリワク</t>
    </rPh>
    <rPh sb="25" eb="26">
      <t>ミギ</t>
    </rPh>
    <rPh sb="26" eb="27">
      <t>ワク</t>
    </rPh>
    <rPh sb="27" eb="28">
      <t>ナイ</t>
    </rPh>
    <rPh sb="29" eb="31">
      <t>ケイジョウ</t>
    </rPh>
    <phoneticPr fontId="15"/>
  </si>
  <si>
    <t>参考_削減見込年額（国・県補助無し）</t>
    <rPh sb="0" eb="2">
      <t>サンコウ</t>
    </rPh>
    <rPh sb="3" eb="5">
      <t>サクゲン</t>
    </rPh>
    <rPh sb="5" eb="7">
      <t>ミコミ</t>
    </rPh>
    <rPh sb="7" eb="8">
      <t>ネン</t>
    </rPh>
    <rPh sb="8" eb="9">
      <t>ガク</t>
    </rPh>
    <phoneticPr fontId="1"/>
  </si>
  <si>
    <t>削減見込年額</t>
    <rPh sb="0" eb="2">
      <t>サクゲン</t>
    </rPh>
    <rPh sb="2" eb="4">
      <t>ミコミ</t>
    </rPh>
    <rPh sb="4" eb="5">
      <t>ネン</t>
    </rPh>
    <rPh sb="5" eb="6">
      <t>ガク</t>
    </rPh>
    <phoneticPr fontId="1"/>
  </si>
  <si>
    <t>年電気料金（税込）</t>
    <rPh sb="0" eb="1">
      <t>ネン</t>
    </rPh>
    <rPh sb="1" eb="3">
      <t>デンキ</t>
    </rPh>
    <rPh sb="3" eb="5">
      <t>リョウキン</t>
    </rPh>
    <phoneticPr fontId="1"/>
  </si>
  <si>
    <t>年電気料金見込
（税込）</t>
    <rPh sb="0" eb="1">
      <t>ネン</t>
    </rPh>
    <rPh sb="1" eb="3">
      <t>デンキ</t>
    </rPh>
    <rPh sb="3" eb="5">
      <t>リョウキン</t>
    </rPh>
    <rPh sb="5" eb="7">
      <t>ミコ</t>
    </rPh>
    <phoneticPr fontId="1"/>
  </si>
  <si>
    <t>PPA分</t>
    <rPh sb="3" eb="4">
      <t>ブン</t>
    </rPh>
    <phoneticPr fontId="15"/>
  </si>
  <si>
    <t>系統電力分</t>
    <rPh sb="0" eb="2">
      <t>ケイトウ</t>
    </rPh>
    <rPh sb="2" eb="4">
      <t>デンリョク</t>
    </rPh>
    <rPh sb="4" eb="5">
      <t>ブン</t>
    </rPh>
    <phoneticPr fontId="15"/>
  </si>
  <si>
    <t>年電気料金（税込）</t>
    <rPh sb="0" eb="1">
      <t>ネン</t>
    </rPh>
    <rPh sb="1" eb="3">
      <t>デンキ</t>
    </rPh>
    <rPh sb="3" eb="5">
      <t>リョウキン</t>
    </rPh>
    <rPh sb="7" eb="8">
      <t>コ</t>
    </rPh>
    <phoneticPr fontId="1"/>
  </si>
  <si>
    <t>年電気料金見込
（税込）</t>
    <rPh sb="0" eb="1">
      <t>ネン</t>
    </rPh>
    <rPh sb="1" eb="3">
      <t>デンキ</t>
    </rPh>
    <rPh sb="3" eb="5">
      <t>リョウキン</t>
    </rPh>
    <rPh sb="5" eb="7">
      <t>ミコ</t>
    </rPh>
    <rPh sb="10" eb="11">
      <t>コ</t>
    </rPh>
    <phoneticPr fontId="1"/>
  </si>
  <si>
    <t>提案電気料金単価（税抜）</t>
    <rPh sb="0" eb="2">
      <t>テイアン</t>
    </rPh>
    <rPh sb="2" eb="4">
      <t>デンキ</t>
    </rPh>
    <rPh sb="4" eb="6">
      <t>リョウキン</t>
    </rPh>
    <rPh sb="6" eb="8">
      <t>タンカ</t>
    </rPh>
    <rPh sb="9" eb="10">
      <t>ゼイ</t>
    </rPh>
    <rPh sb="10" eb="11">
      <t>ヌ</t>
    </rPh>
    <phoneticPr fontId="1"/>
  </si>
  <si>
    <t>参考_電気料金単価（国・県補助無し）（税抜）</t>
    <rPh sb="0" eb="2">
      <t>サンコウ</t>
    </rPh>
    <rPh sb="3" eb="5">
      <t>デンキ</t>
    </rPh>
    <rPh sb="5" eb="7">
      <t>リョウキン</t>
    </rPh>
    <rPh sb="7" eb="9">
      <t>タンカ</t>
    </rPh>
    <rPh sb="10" eb="11">
      <t>クニ</t>
    </rPh>
    <rPh sb="12" eb="13">
      <t>ケン</t>
    </rPh>
    <rPh sb="13" eb="15">
      <t>ホジョ</t>
    </rPh>
    <rPh sb="15" eb="16">
      <t>ナ</t>
    </rPh>
    <rPh sb="19" eb="20">
      <t>ゼイ</t>
    </rPh>
    <rPh sb="20" eb="21">
      <t>ヌ</t>
    </rPh>
    <phoneticPr fontId="1"/>
  </si>
  <si>
    <t>提案電気料金単価（税込）</t>
    <rPh sb="0" eb="2">
      <t>テイアン</t>
    </rPh>
    <rPh sb="2" eb="4">
      <t>デンキ</t>
    </rPh>
    <rPh sb="4" eb="6">
      <t>リョウキン</t>
    </rPh>
    <rPh sb="6" eb="8">
      <t>タンカ</t>
    </rPh>
    <rPh sb="9" eb="10">
      <t>ゼイ</t>
    </rPh>
    <rPh sb="10" eb="11">
      <t>コ</t>
    </rPh>
    <phoneticPr fontId="1"/>
  </si>
  <si>
    <t>参考_電気料金単価（国・県補助無し）（税込）</t>
    <rPh sb="0" eb="2">
      <t>サンコウ</t>
    </rPh>
    <rPh sb="3" eb="5">
      <t>デンキ</t>
    </rPh>
    <rPh sb="5" eb="7">
      <t>リョウキン</t>
    </rPh>
    <rPh sb="7" eb="9">
      <t>タンカ</t>
    </rPh>
    <rPh sb="10" eb="11">
      <t>クニ</t>
    </rPh>
    <rPh sb="12" eb="13">
      <t>ケン</t>
    </rPh>
    <rPh sb="13" eb="15">
      <t>ホジョ</t>
    </rPh>
    <rPh sb="15" eb="16">
      <t>ナ</t>
    </rPh>
    <rPh sb="19" eb="20">
      <t>ゼイ</t>
    </rPh>
    <rPh sb="20" eb="2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</si>
</sst>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&quot;kW&quot;"/>
    <numFmt numFmtId="177" formatCode="#,##0.00&quot;kWh&quot;"/>
    <numFmt numFmtId="178" formatCode="0.0%"/>
    <numFmt numFmtId="179" formatCode="#,##0.0_ "/>
    <numFmt numFmtId="180" formatCode="#,##0&quot;円&quot;"/>
    <numFmt numFmtId="181" formatCode="#,##0.00&quot;円&quot;"/>
    <numFmt numFmtId="182" formatCode="#,##0;[Red]\-#,##0&quot;円&quot;"/>
    <numFmt numFmtId="183" formatCode="&quot;＜&quot;General&quot;＞&quot;"/>
    <numFmt numFmtId="184" formatCode="0.000&quot; kg-CO2/kWh&quot;"/>
    <numFmt numFmtId="185" formatCode="0.0&quot; t-CO2&quot;"/>
  </numFmts>
  <fonts count="22" x14ac:knownFonts="1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1"/>
      <color theme="1"/>
      <name val="Meiryo UI"/>
      <family val="3"/>
    </font>
    <font>
      <b/>
      <sz val="18"/>
      <color theme="1"/>
      <name val="Meiryo UI"/>
      <family val="3"/>
    </font>
    <font>
      <b/>
      <sz val="12"/>
      <color theme="1"/>
      <name val="Meiryo UI"/>
      <family val="3"/>
    </font>
    <font>
      <sz val="12"/>
      <color theme="1"/>
      <name val="Meiryo UI"/>
      <family val="3"/>
    </font>
    <font>
      <sz val="11"/>
      <color theme="1"/>
      <name val="游ゴシック"/>
      <family val="3"/>
      <scheme val="minor"/>
    </font>
    <font>
      <b/>
      <sz val="14"/>
      <color theme="1"/>
      <name val="Meiryo UI"/>
      <family val="3"/>
      <charset val="128"/>
    </font>
    <font>
      <b/>
      <sz val="14"/>
      <color theme="1"/>
      <name val="Meiryo UI"/>
      <family val="3"/>
    </font>
    <font>
      <sz val="12"/>
      <name val="Meiryo UI"/>
      <family val="3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FF00"/>
      <name val="Meiryo UI"/>
      <family val="3"/>
    </font>
    <font>
      <b/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6"/>
      <color theme="1"/>
      <name val="Meiryo UI"/>
      <family val="3"/>
    </font>
    <font>
      <sz val="16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 diagonalUp="1">
      <left style="double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7" borderId="4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3" fontId="5" fillId="8" borderId="7" xfId="0" applyNumberFormat="1" applyFont="1" applyFill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3" fontId="5" fillId="8" borderId="11" xfId="0" applyNumberFormat="1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7" borderId="1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2" fillId="0" borderId="0" xfId="1" applyFont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5" fillId="9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9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79" fontId="0" fillId="0" borderId="0" xfId="0" applyNumberFormat="1"/>
    <xf numFmtId="179" fontId="0" fillId="0" borderId="3" xfId="0" applyNumberFormat="1" applyBorder="1" applyAlignment="1">
      <alignment horizontal="center"/>
    </xf>
    <xf numFmtId="179" fontId="0" fillId="0" borderId="4" xfId="0" applyNumberFormat="1" applyBorder="1" applyAlignment="1">
      <alignment horizontal="center"/>
    </xf>
    <xf numFmtId="179" fontId="0" fillId="0" borderId="26" xfId="0" applyNumberFormat="1" applyBorder="1" applyAlignment="1">
      <alignment horizontal="center"/>
    </xf>
    <xf numFmtId="179" fontId="0" fillId="0" borderId="15" xfId="0" applyNumberFormat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179" fontId="0" fillId="0" borderId="16" xfId="0" applyNumberFormat="1" applyBorder="1" applyAlignment="1">
      <alignment horizontal="center"/>
    </xf>
    <xf numFmtId="179" fontId="0" fillId="12" borderId="4" xfId="0" applyNumberFormat="1" applyFill="1" applyBorder="1"/>
    <xf numFmtId="179" fontId="0" fillId="12" borderId="27" xfId="0" applyNumberFormat="1" applyFill="1" applyBorder="1"/>
    <xf numFmtId="179" fontId="0" fillId="12" borderId="15" xfId="0" applyNumberFormat="1" applyFill="1" applyBorder="1"/>
    <xf numFmtId="179" fontId="0" fillId="12" borderId="3" xfId="0" applyNumberFormat="1" applyFill="1" applyBorder="1"/>
    <xf numFmtId="179" fontId="0" fillId="0" borderId="28" xfId="0" applyNumberFormat="1" applyBorder="1"/>
    <xf numFmtId="179" fontId="0" fillId="0" borderId="4" xfId="0" applyNumberFormat="1" applyFill="1" applyBorder="1"/>
    <xf numFmtId="179" fontId="0" fillId="10" borderId="27" xfId="0" applyNumberFormat="1" applyFill="1" applyBorder="1"/>
    <xf numFmtId="179" fontId="0" fillId="0" borderId="3" xfId="0" applyNumberFormat="1" applyFill="1" applyBorder="1"/>
    <xf numFmtId="179" fontId="0" fillId="0" borderId="9" xfId="0" applyNumberFormat="1" applyFill="1" applyBorder="1"/>
    <xf numFmtId="179" fontId="0" fillId="13" borderId="29" xfId="0" applyNumberFormat="1" applyFill="1" applyBorder="1"/>
    <xf numFmtId="179" fontId="0" fillId="0" borderId="13" xfId="0" applyNumberFormat="1" applyFill="1" applyBorder="1"/>
    <xf numFmtId="179" fontId="0" fillId="0" borderId="1" xfId="0" applyNumberFormat="1" applyFill="1" applyBorder="1"/>
    <xf numFmtId="179" fontId="0" fillId="0" borderId="16" xfId="0" applyNumberFormat="1" applyBorder="1"/>
    <xf numFmtId="179" fontId="0" fillId="8" borderId="7" xfId="0" applyNumberFormat="1" applyFill="1" applyBorder="1" applyAlignment="1">
      <alignment shrinkToFit="1"/>
    </xf>
    <xf numFmtId="179" fontId="0" fillId="0" borderId="30" xfId="0" applyNumberFormat="1" applyBorder="1"/>
    <xf numFmtId="179" fontId="0" fillId="0" borderId="25" xfId="0" applyNumberFormat="1" applyBorder="1" applyAlignment="1">
      <alignment horizontal="right"/>
    </xf>
    <xf numFmtId="179" fontId="17" fillId="12" borderId="7" xfId="0" applyNumberFormat="1" applyFont="1" applyFill="1" applyBorder="1"/>
    <xf numFmtId="179" fontId="17" fillId="12" borderId="11" xfId="0" applyNumberFormat="1" applyFont="1" applyFill="1" applyBorder="1"/>
    <xf numFmtId="179" fontId="17" fillId="12" borderId="30" xfId="0" applyNumberFormat="1" applyFont="1" applyFill="1" applyBorder="1"/>
    <xf numFmtId="179" fontId="17" fillId="8" borderId="17" xfId="0" applyNumberFormat="1" applyFont="1" applyFill="1" applyBorder="1"/>
    <xf numFmtId="179" fontId="0" fillId="14" borderId="8" xfId="0" applyNumberFormat="1" applyFill="1" applyBorder="1"/>
    <xf numFmtId="179" fontId="0" fillId="0" borderId="25" xfId="0" applyNumberFormat="1" applyFill="1" applyBorder="1" applyAlignment="1">
      <alignment horizontal="right"/>
    </xf>
    <xf numFmtId="179" fontId="17" fillId="0" borderId="7" xfId="0" applyNumberFormat="1" applyFont="1" applyFill="1" applyBorder="1"/>
    <xf numFmtId="179" fontId="17" fillId="0" borderId="11" xfId="0" applyNumberFormat="1" applyFont="1" applyFill="1" applyBorder="1"/>
    <xf numFmtId="179" fontId="17" fillId="0" borderId="30" xfId="0" applyNumberFormat="1" applyFont="1" applyFill="1" applyBorder="1"/>
    <xf numFmtId="179" fontId="17" fillId="15" borderId="17" xfId="0" applyNumberFormat="1" applyFont="1" applyFill="1" applyBorder="1"/>
    <xf numFmtId="179" fontId="0" fillId="10" borderId="31" xfId="0" applyNumberFormat="1" applyFill="1" applyBorder="1"/>
    <xf numFmtId="179" fontId="0" fillId="0" borderId="32" xfId="0" applyNumberFormat="1" applyBorder="1"/>
    <xf numFmtId="179" fontId="0" fillId="0" borderId="2" xfId="0" applyNumberFormat="1" applyBorder="1"/>
    <xf numFmtId="179" fontId="0" fillId="0" borderId="4" xfId="0" applyNumberFormat="1" applyBorder="1"/>
    <xf numFmtId="179" fontId="0" fillId="13" borderId="27" xfId="0" applyNumberFormat="1" applyFill="1" applyBorder="1"/>
    <xf numFmtId="179" fontId="0" fillId="0" borderId="15" xfId="0" applyNumberFormat="1" applyBorder="1"/>
    <xf numFmtId="179" fontId="0" fillId="0" borderId="3" xfId="0" applyNumberFormat="1" applyBorder="1"/>
    <xf numFmtId="179" fontId="0" fillId="11" borderId="9" xfId="0" applyNumberFormat="1" applyFill="1" applyBorder="1"/>
    <xf numFmtId="179" fontId="0" fillId="0" borderId="29" xfId="0" applyNumberFormat="1" applyBorder="1"/>
    <xf numFmtId="179" fontId="0" fillId="12" borderId="13" xfId="0" applyNumberFormat="1" applyFill="1" applyBorder="1"/>
    <xf numFmtId="179" fontId="0" fillId="12" borderId="1" xfId="0" applyNumberFormat="1" applyFill="1" applyBorder="1"/>
    <xf numFmtId="179" fontId="0" fillId="0" borderId="8" xfId="0" applyNumberFormat="1" applyBorder="1" applyAlignment="1">
      <alignment shrinkToFit="1"/>
    </xf>
    <xf numFmtId="179" fontId="0" fillId="0" borderId="25" xfId="0" applyNumberFormat="1" applyBorder="1"/>
    <xf numFmtId="179" fontId="17" fillId="0" borderId="7" xfId="0" applyNumberFormat="1" applyFont="1" applyBorder="1"/>
    <xf numFmtId="179" fontId="17" fillId="0" borderId="11" xfId="0" applyNumberFormat="1" applyFont="1" applyBorder="1"/>
    <xf numFmtId="179" fontId="17" fillId="0" borderId="17" xfId="0" applyNumberFormat="1" applyFont="1" applyBorder="1"/>
    <xf numFmtId="179" fontId="0" fillId="12" borderId="28" xfId="0" applyNumberFormat="1" applyFill="1" applyBorder="1"/>
    <xf numFmtId="179" fontId="0" fillId="12" borderId="31" xfId="0" applyNumberFormat="1" applyFill="1" applyBorder="1"/>
    <xf numFmtId="179" fontId="0" fillId="12" borderId="32" xfId="0" applyNumberFormat="1" applyFill="1" applyBorder="1"/>
    <xf numFmtId="179" fontId="0" fillId="12" borderId="2" xfId="0" applyNumberFormat="1" applyFill="1" applyBorder="1"/>
    <xf numFmtId="179" fontId="0" fillId="2" borderId="27" xfId="0" applyNumberFormat="1" applyFill="1" applyBorder="1"/>
    <xf numFmtId="179" fontId="0" fillId="0" borderId="27" xfId="0" applyNumberFormat="1" applyBorder="1" applyAlignment="1">
      <alignment shrinkToFit="1"/>
    </xf>
    <xf numFmtId="179" fontId="0" fillId="0" borderId="27" xfId="0" applyNumberFormat="1" applyBorder="1"/>
    <xf numFmtId="179" fontId="0" fillId="0" borderId="4" xfId="0" applyNumberFormat="1" applyBorder="1" applyAlignment="1">
      <alignment shrinkToFit="1"/>
    </xf>
    <xf numFmtId="179" fontId="0" fillId="0" borderId="9" xfId="0" applyNumberFormat="1" applyBorder="1" applyAlignment="1">
      <alignment shrinkToFit="1"/>
    </xf>
    <xf numFmtId="179" fontId="0" fillId="0" borderId="29" xfId="0" applyNumberFormat="1" applyBorder="1" applyAlignment="1">
      <alignment shrinkToFit="1"/>
    </xf>
    <xf numFmtId="179" fontId="0" fillId="0" borderId="13" xfId="0" applyNumberFormat="1" applyBorder="1"/>
    <xf numFmtId="179" fontId="0" fillId="0" borderId="1" xfId="0" applyNumberFormat="1" applyBorder="1"/>
    <xf numFmtId="179" fontId="17" fillId="0" borderId="30" xfId="0" applyNumberFormat="1" applyFont="1" applyBorder="1"/>
    <xf numFmtId="179" fontId="19" fillId="0" borderId="0" xfId="0" applyNumberFormat="1" applyFont="1"/>
    <xf numFmtId="179" fontId="0" fillId="0" borderId="0" xfId="0" applyNumberFormat="1"/>
    <xf numFmtId="3" fontId="5" fillId="0" borderId="34" xfId="0" applyNumberFormat="1" applyFont="1" applyBorder="1" applyAlignment="1">
      <alignment vertical="center"/>
    </xf>
    <xf numFmtId="3" fontId="5" fillId="8" borderId="30" xfId="0" applyNumberFormat="1" applyFont="1" applyFill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5" fillId="0" borderId="43" xfId="0" applyFont="1" applyBorder="1" applyAlignment="1">
      <alignment vertical="center"/>
    </xf>
    <xf numFmtId="180" fontId="5" fillId="0" borderId="27" xfId="0" applyNumberFormat="1" applyFont="1" applyBorder="1" applyAlignment="1">
      <alignment vertical="center"/>
    </xf>
    <xf numFmtId="180" fontId="5" fillId="0" borderId="32" xfId="0" applyNumberFormat="1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horizontal="right" vertical="center" shrinkToFit="1"/>
    </xf>
    <xf numFmtId="180" fontId="5" fillId="0" borderId="46" xfId="0" applyNumberFormat="1" applyFont="1" applyBorder="1" applyAlignment="1">
      <alignment vertical="center"/>
    </xf>
    <xf numFmtId="180" fontId="2" fillId="0" borderId="3" xfId="0" applyNumberFormat="1" applyFont="1" applyBorder="1" applyAlignment="1">
      <alignment vertical="center"/>
    </xf>
    <xf numFmtId="183" fontId="2" fillId="0" borderId="0" xfId="0" applyNumberFormat="1" applyFont="1" applyAlignment="1">
      <alignment vertical="center"/>
    </xf>
    <xf numFmtId="182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16" borderId="26" xfId="0" applyFont="1" applyFill="1" applyBorder="1" applyAlignment="1">
      <alignment horizontal="center" vertical="center" wrapText="1" shrinkToFit="1"/>
    </xf>
    <xf numFmtId="3" fontId="5" fillId="8" borderId="7" xfId="0" applyNumberFormat="1" applyFont="1" applyFill="1" applyBorder="1" applyAlignment="1" applyProtection="1">
      <alignment vertical="center"/>
      <protection locked="0"/>
    </xf>
    <xf numFmtId="3" fontId="5" fillId="8" borderId="11" xfId="0" applyNumberFormat="1" applyFont="1" applyFill="1" applyBorder="1" applyAlignment="1" applyProtection="1">
      <alignment vertical="center"/>
      <protection locked="0"/>
    </xf>
    <xf numFmtId="3" fontId="5" fillId="8" borderId="3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2" fillId="8" borderId="8" xfId="0" applyFont="1" applyFill="1" applyBorder="1" applyAlignment="1" applyProtection="1">
      <alignment horizontal="left" vertical="center"/>
      <protection locked="0"/>
    </xf>
    <xf numFmtId="0" fontId="2" fillId="8" borderId="12" xfId="0" applyFont="1" applyFill="1" applyBorder="1" applyAlignment="1" applyProtection="1">
      <alignment horizontal="left" vertical="center"/>
      <protection locked="0"/>
    </xf>
    <xf numFmtId="0" fontId="2" fillId="8" borderId="14" xfId="0" applyFont="1" applyFill="1" applyBorder="1" applyAlignment="1" applyProtection="1">
      <alignment horizontal="left" vertical="center"/>
      <protection locked="0"/>
    </xf>
    <xf numFmtId="179" fontId="0" fillId="0" borderId="0" xfId="0" applyNumberFormat="1"/>
    <xf numFmtId="179" fontId="0" fillId="0" borderId="5" xfId="0" applyNumberFormat="1" applyBorder="1"/>
    <xf numFmtId="179" fontId="0" fillId="6" borderId="0" xfId="0" applyNumberFormat="1" applyFill="1"/>
    <xf numFmtId="179" fontId="0" fillId="6" borderId="33" xfId="0" applyNumberFormat="1" applyFill="1" applyBorder="1"/>
    <xf numFmtId="179" fontId="0" fillId="11" borderId="0" xfId="0" applyNumberFormat="1" applyFill="1" applyBorder="1" applyAlignment="1">
      <alignment horizontal="right"/>
    </xf>
    <xf numFmtId="179" fontId="0" fillId="11" borderId="5" xfId="0" applyNumberForma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9" fontId="0" fillId="14" borderId="16" xfId="0" applyNumberFormat="1" applyFill="1" applyBorder="1" applyAlignment="1">
      <alignment vertical="center" wrapText="1"/>
    </xf>
    <xf numFmtId="179" fontId="0" fillId="14" borderId="6" xfId="0" applyNumberFormat="1" applyFill="1" applyBorder="1" applyAlignment="1">
      <alignment vertical="center"/>
    </xf>
    <xf numFmtId="179" fontId="0" fillId="14" borderId="2" xfId="0" applyNumberFormat="1" applyFill="1" applyBorder="1" applyAlignment="1">
      <alignment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179" fontId="0" fillId="0" borderId="3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16" borderId="42" xfId="0" applyFont="1" applyFill="1" applyBorder="1" applyAlignment="1">
      <alignment horizontal="center" vertical="center" wrapText="1" shrinkToFit="1"/>
    </xf>
    <xf numFmtId="0" fontId="5" fillId="16" borderId="31" xfId="0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79" fontId="16" fillId="0" borderId="0" xfId="0" applyNumberFormat="1" applyFont="1" applyFill="1" applyBorder="1"/>
    <xf numFmtId="179" fontId="16" fillId="0" borderId="33" xfId="0" applyNumberFormat="1" applyFont="1" applyFill="1" applyBorder="1"/>
    <xf numFmtId="176" fontId="14" fillId="8" borderId="7" xfId="0" applyNumberFormat="1" applyFont="1" applyFill="1" applyBorder="1" applyAlignment="1" applyProtection="1">
      <alignment horizontal="right" vertical="center" indent="2"/>
      <protection locked="0"/>
    </xf>
    <xf numFmtId="176" fontId="14" fillId="8" borderId="11" xfId="0" applyNumberFormat="1" applyFont="1" applyFill="1" applyBorder="1" applyAlignment="1" applyProtection="1">
      <alignment horizontal="right" vertical="center" indent="2"/>
      <protection locked="0"/>
    </xf>
    <xf numFmtId="0" fontId="2" fillId="8" borderId="11" xfId="0" applyFont="1" applyFill="1" applyBorder="1" applyAlignment="1" applyProtection="1">
      <alignment horizontal="left" vertical="center" shrinkToFit="1"/>
      <protection locked="0"/>
    </xf>
    <xf numFmtId="0" fontId="2" fillId="8" borderId="17" xfId="0" applyFont="1" applyFill="1" applyBorder="1" applyAlignment="1" applyProtection="1">
      <alignment horizontal="left" vertical="center" shrinkToFit="1"/>
      <protection locked="0"/>
    </xf>
    <xf numFmtId="179" fontId="0" fillId="0" borderId="1" xfId="0" applyNumberFormat="1" applyBorder="1" applyAlignment="1">
      <alignment vertical="center" wrapText="1"/>
    </xf>
    <xf numFmtId="179" fontId="0" fillId="0" borderId="28" xfId="0" applyNumberFormat="1" applyBorder="1" applyAlignment="1">
      <alignment vertical="center" wrapText="1"/>
    </xf>
    <xf numFmtId="177" fontId="14" fillId="8" borderId="7" xfId="0" applyNumberFormat="1" applyFont="1" applyFill="1" applyBorder="1" applyAlignment="1" applyProtection="1">
      <alignment horizontal="right" vertical="center" indent="2"/>
      <protection locked="0"/>
    </xf>
    <xf numFmtId="177" fontId="14" fillId="8" borderId="11" xfId="0" applyNumberFormat="1" applyFont="1" applyFill="1" applyBorder="1" applyAlignment="1" applyProtection="1">
      <alignment horizontal="right" vertical="center" indent="2"/>
      <protection locked="0"/>
    </xf>
    <xf numFmtId="179" fontId="0" fillId="0" borderId="6" xfId="0" applyNumberFormat="1" applyBorder="1" applyAlignment="1">
      <alignment vertical="center" wrapText="1"/>
    </xf>
    <xf numFmtId="179" fontId="0" fillId="0" borderId="16" xfId="0" applyNumberForma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12" xfId="0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5" fillId="9" borderId="39" xfId="0" applyFont="1" applyFill="1" applyBorder="1" applyAlignment="1">
      <alignment horizontal="center" vertical="center" shrinkToFit="1"/>
    </xf>
    <xf numFmtId="0" fontId="5" fillId="9" borderId="40" xfId="0" applyFont="1" applyFill="1" applyBorder="1" applyAlignment="1">
      <alignment horizontal="center" vertical="center" shrinkToFit="1"/>
    </xf>
    <xf numFmtId="0" fontId="5" fillId="9" borderId="41" xfId="0" applyFont="1" applyFill="1" applyBorder="1" applyAlignment="1">
      <alignment horizontal="center" vertical="center" shrinkToFit="1"/>
    </xf>
    <xf numFmtId="0" fontId="5" fillId="16" borderId="35" xfId="0" applyFont="1" applyFill="1" applyBorder="1" applyAlignment="1">
      <alignment horizontal="center" vertical="center" shrinkToFit="1"/>
    </xf>
    <xf numFmtId="0" fontId="5" fillId="16" borderId="10" xfId="0" applyFont="1" applyFill="1" applyBorder="1" applyAlignment="1">
      <alignment horizontal="center" vertical="center" shrinkToFit="1"/>
    </xf>
    <xf numFmtId="0" fontId="5" fillId="16" borderId="15" xfId="0" applyFont="1" applyFill="1" applyBorder="1" applyAlignment="1">
      <alignment horizontal="center" vertical="center" shrinkToFit="1"/>
    </xf>
    <xf numFmtId="184" fontId="5" fillId="0" borderId="4" xfId="0" applyNumberFormat="1" applyFont="1" applyBorder="1" applyAlignment="1">
      <alignment horizontal="center" vertical="center"/>
    </xf>
    <xf numFmtId="184" fontId="5" fillId="0" borderId="10" xfId="0" applyNumberFormat="1" applyFont="1" applyBorder="1" applyAlignment="1">
      <alignment horizontal="center" vertical="center"/>
    </xf>
    <xf numFmtId="184" fontId="5" fillId="0" borderId="15" xfId="0" applyNumberFormat="1" applyFont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 shrinkToFit="1"/>
    </xf>
    <xf numFmtId="178" fontId="8" fillId="9" borderId="9" xfId="2" applyNumberFormat="1" applyFont="1" applyFill="1" applyBorder="1" applyAlignment="1">
      <alignment horizontal="center" vertical="center"/>
    </xf>
    <xf numFmtId="178" fontId="8" fillId="9" borderId="36" xfId="2" applyNumberFormat="1" applyFont="1" applyFill="1" applyBorder="1" applyAlignment="1">
      <alignment horizontal="center" vertical="center"/>
    </xf>
    <xf numFmtId="178" fontId="8" fillId="9" borderId="13" xfId="2" applyNumberFormat="1" applyFont="1" applyFill="1" applyBorder="1" applyAlignment="1">
      <alignment horizontal="center" vertical="center"/>
    </xf>
    <xf numFmtId="178" fontId="8" fillId="9" borderId="28" xfId="2" applyNumberFormat="1" applyFont="1" applyFill="1" applyBorder="1" applyAlignment="1">
      <alignment horizontal="center" vertical="center"/>
    </xf>
    <xf numFmtId="178" fontId="8" fillId="9" borderId="5" xfId="2" applyNumberFormat="1" applyFont="1" applyFill="1" applyBorder="1" applyAlignment="1">
      <alignment horizontal="center" vertical="center"/>
    </xf>
    <xf numFmtId="178" fontId="8" fillId="9" borderId="32" xfId="2" applyNumberFormat="1" applyFont="1" applyFill="1" applyBorder="1" applyAlignment="1">
      <alignment horizontal="center" vertical="center"/>
    </xf>
    <xf numFmtId="181" fontId="7" fillId="8" borderId="37" xfId="1" applyNumberFormat="1" applyFont="1" applyFill="1" applyBorder="1" applyAlignment="1" applyProtection="1">
      <alignment horizontal="center" vertical="center"/>
      <protection locked="0"/>
    </xf>
    <xf numFmtId="181" fontId="7" fillId="8" borderId="23" xfId="1" applyNumberFormat="1" applyFont="1" applyFill="1" applyBorder="1" applyAlignment="1" applyProtection="1">
      <alignment horizontal="center" vertical="center"/>
      <protection locked="0"/>
    </xf>
    <xf numFmtId="181" fontId="7" fillId="8" borderId="38" xfId="1" applyNumberFormat="1" applyFont="1" applyFill="1" applyBorder="1" applyAlignment="1" applyProtection="1">
      <alignment horizontal="center" vertical="center"/>
      <protection locked="0"/>
    </xf>
    <xf numFmtId="180" fontId="7" fillId="0" borderId="35" xfId="1" applyNumberFormat="1" applyFont="1" applyBorder="1" applyAlignment="1">
      <alignment horizontal="center" vertical="center"/>
    </xf>
    <xf numFmtId="180" fontId="7" fillId="0" borderId="10" xfId="1" applyNumberFormat="1" applyFont="1" applyBorder="1" applyAlignment="1">
      <alignment horizontal="center" vertical="center"/>
    </xf>
    <xf numFmtId="185" fontId="8" fillId="9" borderId="4" xfId="0" applyNumberFormat="1" applyFont="1" applyFill="1" applyBorder="1" applyAlignment="1">
      <alignment horizontal="center" vertical="center"/>
    </xf>
    <xf numFmtId="185" fontId="8" fillId="9" borderId="10" xfId="0" applyNumberFormat="1" applyFont="1" applyFill="1" applyBorder="1" applyAlignment="1">
      <alignment horizontal="center" vertical="center"/>
    </xf>
    <xf numFmtId="185" fontId="8" fillId="9" borderId="1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82" fontId="7" fillId="0" borderId="35" xfId="1" applyNumberFormat="1" applyFont="1" applyBorder="1" applyAlignment="1">
      <alignment horizontal="center" vertical="center"/>
    </xf>
    <xf numFmtId="182" fontId="7" fillId="0" borderId="10" xfId="1" applyNumberFormat="1" applyFont="1" applyBorder="1" applyAlignment="1">
      <alignment horizontal="center" vertical="center"/>
    </xf>
    <xf numFmtId="181" fontId="7" fillId="8" borderId="37" xfId="1" applyNumberFormat="1" applyFont="1" applyFill="1" applyBorder="1" applyAlignment="1">
      <alignment horizontal="center" vertical="center"/>
    </xf>
    <xf numFmtId="181" fontId="7" fillId="8" borderId="23" xfId="1" applyNumberFormat="1" applyFont="1" applyFill="1" applyBorder="1" applyAlignment="1">
      <alignment horizontal="center" vertical="center"/>
    </xf>
    <xf numFmtId="181" fontId="7" fillId="8" borderId="38" xfId="1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/>
    </xf>
    <xf numFmtId="0" fontId="2" fillId="8" borderId="14" xfId="0" applyFont="1" applyFill="1" applyBorder="1" applyAlignment="1">
      <alignment horizontal="left" vertical="center"/>
    </xf>
    <xf numFmtId="176" fontId="14" fillId="8" borderId="7" xfId="0" applyNumberFormat="1" applyFont="1" applyFill="1" applyBorder="1" applyAlignment="1">
      <alignment horizontal="right" vertical="center" indent="2"/>
    </xf>
    <xf numFmtId="176" fontId="14" fillId="8" borderId="11" xfId="0" applyNumberFormat="1" applyFont="1" applyFill="1" applyBorder="1" applyAlignment="1">
      <alignment horizontal="right" vertical="center" indent="2"/>
    </xf>
    <xf numFmtId="0" fontId="2" fillId="8" borderId="11" xfId="0" applyFont="1" applyFill="1" applyBorder="1" applyAlignment="1">
      <alignment horizontal="left" vertical="center" shrinkToFit="1"/>
    </xf>
    <xf numFmtId="0" fontId="2" fillId="8" borderId="17" xfId="0" applyFont="1" applyFill="1" applyBorder="1" applyAlignment="1">
      <alignment horizontal="left" vertical="center" shrinkToFit="1"/>
    </xf>
    <xf numFmtId="177" fontId="14" fillId="8" borderId="7" xfId="0" applyNumberFormat="1" applyFont="1" applyFill="1" applyBorder="1" applyAlignment="1">
      <alignment horizontal="right" vertical="center" indent="2"/>
    </xf>
    <xf numFmtId="177" fontId="14" fillId="8" borderId="11" xfId="0" applyNumberFormat="1" applyFont="1" applyFill="1" applyBorder="1" applyAlignment="1">
      <alignment horizontal="right" vertical="center" indent="2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69273</xdr:colOff>
      <xdr:row>20</xdr:row>
      <xdr:rowOff>121228</xdr:rowOff>
    </xdr:from>
    <xdr:ext cx="2108835" cy="306070"/>
    <xdr:sp macro="" textlink="">
      <xdr:nvSpPr>
        <xdr:cNvPr id="2" name="テキスト ボックス 1"/>
        <xdr:cNvSpPr txBox="1"/>
      </xdr:nvSpPr>
      <xdr:spPr>
        <a:xfrm>
          <a:off x="9765723" y="7017328"/>
          <a:ext cx="2108835" cy="30607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twoCellAnchor>
    <xdr:from>
      <xdr:col>12</xdr:col>
      <xdr:colOff>727363</xdr:colOff>
      <xdr:row>10</xdr:row>
      <xdr:rowOff>225136</xdr:rowOff>
    </xdr:from>
    <xdr:to>
      <xdr:col>16</xdr:col>
      <xdr:colOff>1489363</xdr:colOff>
      <xdr:row>13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0423813" y="3254086"/>
          <a:ext cx="4124325" cy="8321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　　　　：枠内へ入力してください。</a:t>
          </a:r>
          <a:endParaRPr kumimoji="1" lang="ja-JP" altLang="en-US" sz="1100"/>
        </a:p>
      </xdr:txBody>
    </xdr:sp>
    <xdr:clientData/>
  </xdr:twoCellAnchor>
  <xdr:twoCellAnchor editAs="oneCell">
    <xdr:from>
      <xdr:col>13</xdr:col>
      <xdr:colOff>173180</xdr:colOff>
      <xdr:row>11</xdr:row>
      <xdr:rowOff>155863</xdr:rowOff>
    </xdr:from>
    <xdr:to>
      <xdr:col>14</xdr:col>
      <xdr:colOff>182705</xdr:colOff>
      <xdr:row>12</xdr:row>
      <xdr:rowOff>296141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2580" y="3441988"/>
          <a:ext cx="752475" cy="44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69273</xdr:colOff>
      <xdr:row>20</xdr:row>
      <xdr:rowOff>121228</xdr:rowOff>
    </xdr:from>
    <xdr:ext cx="2108835" cy="306070"/>
    <xdr:sp macro="" textlink="">
      <xdr:nvSpPr>
        <xdr:cNvPr id="2" name="テキスト ボックス 1"/>
        <xdr:cNvSpPr txBox="1"/>
      </xdr:nvSpPr>
      <xdr:spPr>
        <a:xfrm>
          <a:off x="9784773" y="7083137"/>
          <a:ext cx="2108835" cy="30607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twoCellAnchor>
    <xdr:from>
      <xdr:col>12</xdr:col>
      <xdr:colOff>727363</xdr:colOff>
      <xdr:row>10</xdr:row>
      <xdr:rowOff>225136</xdr:rowOff>
    </xdr:from>
    <xdr:to>
      <xdr:col>16</xdr:col>
      <xdr:colOff>1489363</xdr:colOff>
      <xdr:row>13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0442863" y="3273136"/>
          <a:ext cx="4121727" cy="8485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　　　　：枠内へ入力してください。</a:t>
          </a:r>
          <a:endParaRPr kumimoji="1" lang="ja-JP" altLang="en-US" sz="1100"/>
        </a:p>
      </xdr:txBody>
    </xdr:sp>
    <xdr:clientData/>
  </xdr:twoCellAnchor>
  <xdr:twoCellAnchor editAs="oneCell">
    <xdr:from>
      <xdr:col>13</xdr:col>
      <xdr:colOff>173180</xdr:colOff>
      <xdr:row>11</xdr:row>
      <xdr:rowOff>155863</xdr:rowOff>
    </xdr:from>
    <xdr:to>
      <xdr:col>14</xdr:col>
      <xdr:colOff>182705</xdr:colOff>
      <xdr:row>12</xdr:row>
      <xdr:rowOff>296141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3362" y="3463636"/>
          <a:ext cx="754207" cy="45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4"/>
  <sheetViews>
    <sheetView showGridLines="0" tabSelected="1" view="pageBreakPreview" zoomScale="55" zoomScaleNormal="100" zoomScaleSheetLayoutView="55" workbookViewId="0">
      <selection activeCell="P1" sqref="P1"/>
    </sheetView>
  </sheetViews>
  <sheetFormatPr defaultColWidth="8.75" defaultRowHeight="18.75" x14ac:dyDescent="0.4"/>
  <cols>
    <col min="1" max="1" width="2.25" style="1" customWidth="1"/>
    <col min="2" max="2" width="6.375" style="1" customWidth="1"/>
    <col min="3" max="3" width="30.875" style="1" customWidth="1"/>
    <col min="4" max="15" width="9.75" style="1" customWidth="1"/>
    <col min="16" max="16" width="14.875" style="1" customWidth="1"/>
    <col min="17" max="17" width="19.75" style="1" customWidth="1"/>
    <col min="18" max="18" width="17.375" style="1" customWidth="1"/>
    <col min="19" max="19" width="12.125" style="1" bestFit="1" customWidth="1"/>
    <col min="20" max="20" width="8.75" style="1"/>
    <col min="21" max="21" width="26.875" style="102" bestFit="1" customWidth="1"/>
    <col min="22" max="22" width="21.375" style="102" bestFit="1" customWidth="1"/>
    <col min="23" max="23" width="21.375" style="102" customWidth="1"/>
    <col min="24" max="24" width="12.875" style="102" bestFit="1" customWidth="1"/>
    <col min="25" max="35" width="11.625" style="102" bestFit="1" customWidth="1"/>
    <col min="36" max="36" width="13.625" style="102" bestFit="1" customWidth="1"/>
    <col min="37" max="37" width="8.75" style="1"/>
    <col min="38" max="38" width="29.875" style="1" customWidth="1"/>
    <col min="39" max="39" width="26.875" style="102" bestFit="1" customWidth="1"/>
    <col min="40" max="40" width="21.375" style="102" bestFit="1" customWidth="1"/>
    <col min="41" max="41" width="21.375" style="102" customWidth="1"/>
    <col min="42" max="42" width="12.875" style="102" bestFit="1" customWidth="1"/>
    <col min="43" max="53" width="11.625" style="102" bestFit="1" customWidth="1"/>
    <col min="54" max="54" width="13.625" style="102" bestFit="1" customWidth="1"/>
    <col min="55" max="16384" width="8.75" style="1"/>
  </cols>
  <sheetData>
    <row r="1" spans="2:54" ht="19.5" thickBot="1" x14ac:dyDescent="0.45"/>
    <row r="2" spans="2:54" ht="24.75" thickBot="1" x14ac:dyDescent="0.45">
      <c r="B2" s="2" t="s">
        <v>29</v>
      </c>
      <c r="M2" s="120" t="s">
        <v>24</v>
      </c>
      <c r="N2" s="120"/>
      <c r="O2" s="121"/>
      <c r="P2" s="122"/>
      <c r="Q2" s="123"/>
      <c r="R2" s="36"/>
      <c r="U2" s="124" t="s">
        <v>116</v>
      </c>
      <c r="W2" s="126" t="s">
        <v>41</v>
      </c>
      <c r="Y2" s="128" t="s">
        <v>42</v>
      </c>
      <c r="Z2" s="128"/>
      <c r="AA2" s="148">
        <f>K24</f>
        <v>0</v>
      </c>
      <c r="AB2" s="124" t="s">
        <v>43</v>
      </c>
      <c r="AL2" s="146" t="s">
        <v>117</v>
      </c>
      <c r="AM2" s="124" t="s">
        <v>116</v>
      </c>
      <c r="AO2" s="126" t="s">
        <v>41</v>
      </c>
      <c r="AQ2" s="128" t="s">
        <v>42</v>
      </c>
      <c r="AR2" s="128"/>
      <c r="AS2" s="148">
        <f>AA2</f>
        <v>0</v>
      </c>
      <c r="AT2" s="124" t="s">
        <v>43</v>
      </c>
    </row>
    <row r="3" spans="2:54" ht="8.4499999999999993" customHeight="1" thickBot="1" x14ac:dyDescent="0.45">
      <c r="U3" s="125"/>
      <c r="W3" s="127"/>
      <c r="Y3" s="129"/>
      <c r="Z3" s="129"/>
      <c r="AA3" s="149"/>
      <c r="AB3" s="125"/>
      <c r="AL3" s="147"/>
      <c r="AM3" s="125"/>
      <c r="AO3" s="127"/>
      <c r="AQ3" s="129"/>
      <c r="AR3" s="129"/>
      <c r="AS3" s="149"/>
      <c r="AT3" s="125"/>
    </row>
    <row r="4" spans="2:54" x14ac:dyDescent="0.4">
      <c r="B4" s="3" t="s">
        <v>23</v>
      </c>
      <c r="U4" s="40"/>
      <c r="V4" s="41"/>
      <c r="W4" s="42" t="s">
        <v>44</v>
      </c>
      <c r="X4" s="43" t="s">
        <v>45</v>
      </c>
      <c r="Y4" s="40" t="s">
        <v>46</v>
      </c>
      <c r="Z4" s="40" t="s">
        <v>47</v>
      </c>
      <c r="AA4" s="44" t="s">
        <v>48</v>
      </c>
      <c r="AB4" s="40" t="s">
        <v>49</v>
      </c>
      <c r="AC4" s="40" t="s">
        <v>50</v>
      </c>
      <c r="AD4" s="40" t="s">
        <v>51</v>
      </c>
      <c r="AE4" s="40" t="s">
        <v>52</v>
      </c>
      <c r="AF4" s="40" t="s">
        <v>53</v>
      </c>
      <c r="AG4" s="40" t="s">
        <v>54</v>
      </c>
      <c r="AH4" s="40" t="s">
        <v>55</v>
      </c>
      <c r="AI4" s="40" t="s">
        <v>56</v>
      </c>
      <c r="AJ4" s="45" t="s">
        <v>57</v>
      </c>
      <c r="AL4" s="147"/>
      <c r="AM4" s="40"/>
      <c r="AN4" s="41"/>
      <c r="AO4" s="42" t="s">
        <v>44</v>
      </c>
      <c r="AP4" s="43" t="s">
        <v>45</v>
      </c>
      <c r="AQ4" s="40" t="s">
        <v>46</v>
      </c>
      <c r="AR4" s="40" t="s">
        <v>47</v>
      </c>
      <c r="AS4" s="44" t="s">
        <v>48</v>
      </c>
      <c r="AT4" s="40" t="s">
        <v>49</v>
      </c>
      <c r="AU4" s="40" t="s">
        <v>50</v>
      </c>
      <c r="AV4" s="40" t="s">
        <v>51</v>
      </c>
      <c r="AW4" s="40" t="s">
        <v>52</v>
      </c>
      <c r="AX4" s="40" t="s">
        <v>53</v>
      </c>
      <c r="AY4" s="40" t="s">
        <v>54</v>
      </c>
      <c r="AZ4" s="40" t="s">
        <v>55</v>
      </c>
      <c r="BA4" s="40" t="s">
        <v>56</v>
      </c>
      <c r="BB4" s="45" t="s">
        <v>57</v>
      </c>
    </row>
    <row r="5" spans="2:54" ht="34.15" customHeight="1" thickBot="1" x14ac:dyDescent="0.45">
      <c r="R5" s="36"/>
      <c r="U5" s="140" t="s">
        <v>58</v>
      </c>
      <c r="V5" s="46" t="s">
        <v>59</v>
      </c>
      <c r="W5" s="47" t="s">
        <v>60</v>
      </c>
      <c r="X5" s="48">
        <v>11881</v>
      </c>
      <c r="Y5" s="49">
        <v>12050</v>
      </c>
      <c r="Z5" s="49">
        <v>12568</v>
      </c>
      <c r="AA5" s="49">
        <v>14945</v>
      </c>
      <c r="AB5" s="49">
        <v>15541</v>
      </c>
      <c r="AC5" s="49">
        <v>14215</v>
      </c>
      <c r="AD5" s="49">
        <v>11816</v>
      </c>
      <c r="AE5" s="49">
        <v>12580</v>
      </c>
      <c r="AF5" s="49">
        <v>14942</v>
      </c>
      <c r="AG5" s="49">
        <v>15600</v>
      </c>
      <c r="AH5" s="49">
        <v>14006</v>
      </c>
      <c r="AI5" s="49">
        <v>14045</v>
      </c>
      <c r="AJ5" s="50">
        <f>SUM(X5:AI5)</f>
        <v>164189</v>
      </c>
      <c r="AL5" s="147"/>
      <c r="AM5" s="140" t="s">
        <v>58</v>
      </c>
      <c r="AN5" s="46" t="s">
        <v>59</v>
      </c>
      <c r="AO5" s="47" t="s">
        <v>60</v>
      </c>
      <c r="AP5" s="48">
        <v>11881</v>
      </c>
      <c r="AQ5" s="49">
        <v>12050</v>
      </c>
      <c r="AR5" s="49">
        <v>12568</v>
      </c>
      <c r="AS5" s="49">
        <v>14945</v>
      </c>
      <c r="AT5" s="49">
        <v>15541</v>
      </c>
      <c r="AU5" s="49">
        <v>14215</v>
      </c>
      <c r="AV5" s="49">
        <v>11816</v>
      </c>
      <c r="AW5" s="49">
        <v>12580</v>
      </c>
      <c r="AX5" s="49">
        <v>14942</v>
      </c>
      <c r="AY5" s="49">
        <v>15600</v>
      </c>
      <c r="AZ5" s="49">
        <v>14006</v>
      </c>
      <c r="BA5" s="49">
        <v>14045</v>
      </c>
      <c r="BB5" s="50">
        <f>SUM(AP5:BA5)</f>
        <v>164189</v>
      </c>
    </row>
    <row r="6" spans="2:54" ht="15.6" customHeight="1" x14ac:dyDescent="0.4">
      <c r="B6" s="3" t="s">
        <v>2</v>
      </c>
      <c r="C6" s="4"/>
      <c r="D6" s="5" t="s">
        <v>14</v>
      </c>
      <c r="E6" s="13"/>
      <c r="F6" s="13"/>
      <c r="G6" s="13"/>
      <c r="H6" s="13"/>
      <c r="I6" s="13"/>
      <c r="J6" s="13"/>
      <c r="K6" s="13"/>
      <c r="L6" s="15"/>
      <c r="M6" s="5" t="s">
        <v>15</v>
      </c>
      <c r="N6" s="13"/>
      <c r="O6" s="13"/>
      <c r="P6" s="142" t="s">
        <v>13</v>
      </c>
      <c r="Q6" s="144" t="s">
        <v>128</v>
      </c>
      <c r="U6" s="140"/>
      <c r="V6" s="51" t="s">
        <v>61</v>
      </c>
      <c r="W6" s="52" t="s">
        <v>62</v>
      </c>
      <c r="X6" s="53">
        <f>$D$19</f>
        <v>0</v>
      </c>
      <c r="Y6" s="53">
        <f>$E$19</f>
        <v>0</v>
      </c>
      <c r="Z6" s="53">
        <f>$F$19</f>
        <v>0</v>
      </c>
      <c r="AA6" s="53">
        <f>$G$19</f>
        <v>0</v>
      </c>
      <c r="AB6" s="53">
        <f>$H$19</f>
        <v>0</v>
      </c>
      <c r="AC6" s="53">
        <f>$I$19</f>
        <v>0</v>
      </c>
      <c r="AD6" s="53">
        <f>$J$19</f>
        <v>0</v>
      </c>
      <c r="AE6" s="53">
        <f>$K$19</f>
        <v>0</v>
      </c>
      <c r="AF6" s="53">
        <f>$L$19</f>
        <v>0</v>
      </c>
      <c r="AG6" s="53">
        <f>$M$19</f>
        <v>0</v>
      </c>
      <c r="AH6" s="53">
        <f>$N$19</f>
        <v>0</v>
      </c>
      <c r="AI6" s="53">
        <f>$O$19</f>
        <v>0</v>
      </c>
      <c r="AJ6" s="50">
        <f t="shared" ref="AJ6:AJ28" si="0">SUM(X6:AI6)</f>
        <v>0</v>
      </c>
      <c r="AM6" s="140"/>
      <c r="AN6" s="51" t="s">
        <v>61</v>
      </c>
      <c r="AO6" s="52" t="s">
        <v>62</v>
      </c>
      <c r="AP6" s="53">
        <f>$D$19</f>
        <v>0</v>
      </c>
      <c r="AQ6" s="53">
        <f>$E$19</f>
        <v>0</v>
      </c>
      <c r="AR6" s="53">
        <f>$F$19</f>
        <v>0</v>
      </c>
      <c r="AS6" s="53">
        <f>$G$19</f>
        <v>0</v>
      </c>
      <c r="AT6" s="53">
        <f>$H$19</f>
        <v>0</v>
      </c>
      <c r="AU6" s="53">
        <f>$I$19</f>
        <v>0</v>
      </c>
      <c r="AV6" s="53">
        <f>$J$19</f>
        <v>0</v>
      </c>
      <c r="AW6" s="53">
        <f>$K$19</f>
        <v>0</v>
      </c>
      <c r="AX6" s="53">
        <f>$L$19</f>
        <v>0</v>
      </c>
      <c r="AY6" s="53">
        <f>$M$19</f>
        <v>0</v>
      </c>
      <c r="AZ6" s="53">
        <f>$N$19</f>
        <v>0</v>
      </c>
      <c r="BA6" s="53">
        <f>$O$19</f>
        <v>0</v>
      </c>
      <c r="BB6" s="50">
        <f t="shared" ref="BB6:BB11" si="1">SUM(AP6:BA6)</f>
        <v>0</v>
      </c>
    </row>
    <row r="7" spans="2:54" ht="16.149999999999999" customHeight="1" thickBot="1" x14ac:dyDescent="0.45">
      <c r="B7" s="4"/>
      <c r="C7" s="4"/>
      <c r="D7" s="6" t="s">
        <v>1</v>
      </c>
      <c r="E7" s="6" t="s">
        <v>3</v>
      </c>
      <c r="F7" s="6" t="s">
        <v>4</v>
      </c>
      <c r="G7" s="6" t="s">
        <v>7</v>
      </c>
      <c r="H7" s="6" t="s">
        <v>6</v>
      </c>
      <c r="I7" s="6" t="s">
        <v>0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16" t="s">
        <v>5</v>
      </c>
      <c r="P7" s="143"/>
      <c r="Q7" s="145"/>
      <c r="U7" s="141"/>
      <c r="V7" s="54" t="s">
        <v>63</v>
      </c>
      <c r="W7" s="55" t="s">
        <v>64</v>
      </c>
      <c r="X7" s="56">
        <f>X5-X6</f>
        <v>11881</v>
      </c>
      <c r="Y7" s="57">
        <f t="shared" ref="Y7:AI7" si="2">Y5-Y6</f>
        <v>12050</v>
      </c>
      <c r="Z7" s="57">
        <f t="shared" si="2"/>
        <v>12568</v>
      </c>
      <c r="AA7" s="57">
        <f t="shared" si="2"/>
        <v>14945</v>
      </c>
      <c r="AB7" s="57">
        <f t="shared" si="2"/>
        <v>15541</v>
      </c>
      <c r="AC7" s="57">
        <f t="shared" si="2"/>
        <v>14215</v>
      </c>
      <c r="AD7" s="57">
        <f t="shared" si="2"/>
        <v>11816</v>
      </c>
      <c r="AE7" s="57">
        <f t="shared" si="2"/>
        <v>12580</v>
      </c>
      <c r="AF7" s="57">
        <f t="shared" si="2"/>
        <v>14942</v>
      </c>
      <c r="AG7" s="57">
        <f t="shared" si="2"/>
        <v>15600</v>
      </c>
      <c r="AH7" s="57">
        <f t="shared" si="2"/>
        <v>14006</v>
      </c>
      <c r="AI7" s="57">
        <f t="shared" si="2"/>
        <v>14045</v>
      </c>
      <c r="AJ7" s="58">
        <f t="shared" si="0"/>
        <v>164189</v>
      </c>
      <c r="AM7" s="141"/>
      <c r="AN7" s="54" t="s">
        <v>63</v>
      </c>
      <c r="AO7" s="55" t="s">
        <v>64</v>
      </c>
      <c r="AP7" s="56">
        <f>AP5-AP6</f>
        <v>11881</v>
      </c>
      <c r="AQ7" s="57">
        <f t="shared" ref="AQ7:BA7" si="3">AQ5-AQ6</f>
        <v>12050</v>
      </c>
      <c r="AR7" s="57">
        <f t="shared" si="3"/>
        <v>12568</v>
      </c>
      <c r="AS7" s="57">
        <f t="shared" si="3"/>
        <v>14945</v>
      </c>
      <c r="AT7" s="57">
        <f t="shared" si="3"/>
        <v>15541</v>
      </c>
      <c r="AU7" s="57">
        <f t="shared" si="3"/>
        <v>14215</v>
      </c>
      <c r="AV7" s="57">
        <f t="shared" si="3"/>
        <v>11816</v>
      </c>
      <c r="AW7" s="57">
        <f t="shared" si="3"/>
        <v>12580</v>
      </c>
      <c r="AX7" s="57">
        <f t="shared" si="3"/>
        <v>14942</v>
      </c>
      <c r="AY7" s="57">
        <f t="shared" si="3"/>
        <v>15600</v>
      </c>
      <c r="AZ7" s="57">
        <f t="shared" si="3"/>
        <v>14006</v>
      </c>
      <c r="BA7" s="57">
        <f t="shared" si="3"/>
        <v>14045</v>
      </c>
      <c r="BB7" s="58">
        <f t="shared" si="1"/>
        <v>164189</v>
      </c>
    </row>
    <row r="8" spans="2:54" ht="42" customHeight="1" thickBot="1" x14ac:dyDescent="0.45">
      <c r="B8" s="130" t="s">
        <v>22</v>
      </c>
      <c r="C8" s="27" t="s">
        <v>17</v>
      </c>
      <c r="D8" s="7">
        <v>11881</v>
      </c>
      <c r="E8" s="7">
        <v>12050</v>
      </c>
      <c r="F8" s="7">
        <v>12568</v>
      </c>
      <c r="G8" s="7">
        <v>14945</v>
      </c>
      <c r="H8" s="7">
        <v>15541</v>
      </c>
      <c r="I8" s="7">
        <v>14215</v>
      </c>
      <c r="J8" s="7">
        <v>11816</v>
      </c>
      <c r="K8" s="7">
        <v>12580</v>
      </c>
      <c r="L8" s="7">
        <v>14942</v>
      </c>
      <c r="M8" s="7">
        <v>15600</v>
      </c>
      <c r="N8" s="7">
        <v>14006</v>
      </c>
      <c r="O8" s="17">
        <v>14045</v>
      </c>
      <c r="P8" s="22">
        <f>SUM(D8:O8)</f>
        <v>164189</v>
      </c>
      <c r="Q8" s="107">
        <v>4331339</v>
      </c>
      <c r="U8" s="59" t="s">
        <v>65</v>
      </c>
      <c r="V8" s="60"/>
      <c r="W8" s="61" t="s">
        <v>66</v>
      </c>
      <c r="X8" s="62">
        <v>349407</v>
      </c>
      <c r="Y8" s="63">
        <v>336489</v>
      </c>
      <c r="Z8" s="63">
        <v>335975</v>
      </c>
      <c r="AA8" s="63">
        <v>390107</v>
      </c>
      <c r="AB8" s="63">
        <v>423846</v>
      </c>
      <c r="AC8" s="63">
        <v>373301</v>
      </c>
      <c r="AD8" s="63">
        <v>315837</v>
      </c>
      <c r="AE8" s="63">
        <v>331500</v>
      </c>
      <c r="AF8" s="63">
        <v>381953</v>
      </c>
      <c r="AG8" s="63">
        <v>391685</v>
      </c>
      <c r="AH8" s="63">
        <v>350549</v>
      </c>
      <c r="AI8" s="64">
        <v>350690</v>
      </c>
      <c r="AJ8" s="65">
        <f t="shared" si="0"/>
        <v>4331339</v>
      </c>
      <c r="AM8" s="59" t="s">
        <v>65</v>
      </c>
      <c r="AN8" s="60"/>
      <c r="AO8" s="61" t="s">
        <v>66</v>
      </c>
      <c r="AP8" s="62">
        <v>349407</v>
      </c>
      <c r="AQ8" s="63">
        <v>336489</v>
      </c>
      <c r="AR8" s="63">
        <v>335975</v>
      </c>
      <c r="AS8" s="63">
        <v>390107</v>
      </c>
      <c r="AT8" s="63">
        <v>423846</v>
      </c>
      <c r="AU8" s="63">
        <v>373301</v>
      </c>
      <c r="AV8" s="63">
        <v>315837</v>
      </c>
      <c r="AW8" s="63">
        <v>331500</v>
      </c>
      <c r="AX8" s="63">
        <v>381953</v>
      </c>
      <c r="AY8" s="63">
        <v>391685</v>
      </c>
      <c r="AZ8" s="63">
        <v>350549</v>
      </c>
      <c r="BA8" s="64">
        <v>350690</v>
      </c>
      <c r="BB8" s="65">
        <f t="shared" si="1"/>
        <v>4331339</v>
      </c>
    </row>
    <row r="9" spans="2:54" ht="42" customHeight="1" thickBot="1" x14ac:dyDescent="0.45">
      <c r="B9" s="131"/>
      <c r="C9" s="28" t="s">
        <v>18</v>
      </c>
      <c r="D9" s="8">
        <v>28</v>
      </c>
      <c r="E9" s="8">
        <v>26</v>
      </c>
      <c r="F9" s="8">
        <v>30</v>
      </c>
      <c r="G9" s="8">
        <v>32</v>
      </c>
      <c r="H9" s="8">
        <v>30</v>
      </c>
      <c r="I9" s="8">
        <v>30</v>
      </c>
      <c r="J9" s="8">
        <v>28</v>
      </c>
      <c r="K9" s="8">
        <v>26</v>
      </c>
      <c r="L9" s="8">
        <v>32</v>
      </c>
      <c r="M9" s="8">
        <v>32</v>
      </c>
      <c r="N9" s="8">
        <v>30</v>
      </c>
      <c r="O9" s="18">
        <v>30</v>
      </c>
      <c r="P9" s="24"/>
      <c r="Q9" s="106"/>
      <c r="U9" s="132" t="s">
        <v>67</v>
      </c>
      <c r="V9" s="66" t="s">
        <v>68</v>
      </c>
      <c r="W9" s="67" t="s">
        <v>69</v>
      </c>
      <c r="X9" s="68">
        <f t="shared" ref="X9:AI9" si="4">X13+X28</f>
        <v>293320</v>
      </c>
      <c r="Y9" s="69">
        <f t="shared" si="4"/>
        <v>280403</v>
      </c>
      <c r="Z9" s="69">
        <f t="shared" si="4"/>
        <v>279889</v>
      </c>
      <c r="AA9" s="69">
        <f>AA13+AA28</f>
        <v>334020</v>
      </c>
      <c r="AB9" s="69">
        <f t="shared" si="4"/>
        <v>365834</v>
      </c>
      <c r="AC9" s="69">
        <f t="shared" si="4"/>
        <v>315288</v>
      </c>
      <c r="AD9" s="69">
        <f>AD13+AD28</f>
        <v>257825</v>
      </c>
      <c r="AE9" s="69">
        <f t="shared" si="4"/>
        <v>273488</v>
      </c>
      <c r="AF9" s="69">
        <f t="shared" si="4"/>
        <v>323940</v>
      </c>
      <c r="AG9" s="69">
        <f t="shared" si="4"/>
        <v>336648</v>
      </c>
      <c r="AH9" s="69">
        <f t="shared" si="4"/>
        <v>302949</v>
      </c>
      <c r="AI9" s="70">
        <f t="shared" si="4"/>
        <v>303090</v>
      </c>
      <c r="AJ9" s="71">
        <f t="shared" si="0"/>
        <v>3666694</v>
      </c>
      <c r="AM9" s="132" t="s">
        <v>67</v>
      </c>
      <c r="AN9" s="66" t="s">
        <v>68</v>
      </c>
      <c r="AO9" s="67" t="s">
        <v>69</v>
      </c>
      <c r="AP9" s="68">
        <f t="shared" ref="AP9:BA9" si="5">AP13+AP28</f>
        <v>349407</v>
      </c>
      <c r="AQ9" s="69">
        <f t="shared" si="5"/>
        <v>336489</v>
      </c>
      <c r="AR9" s="69">
        <f t="shared" si="5"/>
        <v>335975</v>
      </c>
      <c r="AS9" s="69">
        <f>AS13+AS28</f>
        <v>390107</v>
      </c>
      <c r="AT9" s="69">
        <f t="shared" si="5"/>
        <v>423846</v>
      </c>
      <c r="AU9" s="69">
        <f t="shared" si="5"/>
        <v>373301</v>
      </c>
      <c r="AV9" s="69">
        <f t="shared" si="5"/>
        <v>315837</v>
      </c>
      <c r="AW9" s="69">
        <f t="shared" si="5"/>
        <v>331500</v>
      </c>
      <c r="AX9" s="69">
        <f t="shared" si="5"/>
        <v>381953</v>
      </c>
      <c r="AY9" s="69">
        <f t="shared" si="5"/>
        <v>391685</v>
      </c>
      <c r="AZ9" s="69">
        <f t="shared" si="5"/>
        <v>350549</v>
      </c>
      <c r="BA9" s="70">
        <f t="shared" si="5"/>
        <v>350690</v>
      </c>
      <c r="BB9" s="71">
        <f t="shared" si="1"/>
        <v>4331339</v>
      </c>
    </row>
    <row r="10" spans="2:54" x14ac:dyDescent="0.4">
      <c r="C10" s="29"/>
      <c r="U10" s="133"/>
      <c r="V10" s="50" t="s">
        <v>70</v>
      </c>
      <c r="W10" s="72" t="s">
        <v>71</v>
      </c>
      <c r="X10" s="73">
        <f t="shared" ref="X10:AI10" si="6">X6</f>
        <v>0</v>
      </c>
      <c r="Y10" s="74">
        <f t="shared" si="6"/>
        <v>0</v>
      </c>
      <c r="Z10" s="74">
        <f t="shared" si="6"/>
        <v>0</v>
      </c>
      <c r="AA10" s="74">
        <f t="shared" si="6"/>
        <v>0</v>
      </c>
      <c r="AB10" s="74">
        <f t="shared" si="6"/>
        <v>0</v>
      </c>
      <c r="AC10" s="74">
        <f t="shared" si="6"/>
        <v>0</v>
      </c>
      <c r="AD10" s="74">
        <f t="shared" si="6"/>
        <v>0</v>
      </c>
      <c r="AE10" s="74">
        <f t="shared" si="6"/>
        <v>0</v>
      </c>
      <c r="AF10" s="74">
        <f t="shared" si="6"/>
        <v>0</v>
      </c>
      <c r="AG10" s="74">
        <f t="shared" si="6"/>
        <v>0</v>
      </c>
      <c r="AH10" s="74">
        <f t="shared" si="6"/>
        <v>0</v>
      </c>
      <c r="AI10" s="74">
        <f t="shared" si="6"/>
        <v>0</v>
      </c>
      <c r="AJ10" s="102">
        <f t="shared" si="0"/>
        <v>0</v>
      </c>
      <c r="AM10" s="133"/>
      <c r="AN10" s="50" t="s">
        <v>70</v>
      </c>
      <c r="AO10" s="72" t="s">
        <v>71</v>
      </c>
      <c r="AP10" s="73">
        <f>AP6</f>
        <v>0</v>
      </c>
      <c r="AQ10" s="74">
        <f>AQ6</f>
        <v>0</v>
      </c>
      <c r="AR10" s="74">
        <f t="shared" ref="AR10:BA10" si="7">AR6</f>
        <v>0</v>
      </c>
      <c r="AS10" s="74">
        <f t="shared" si="7"/>
        <v>0</v>
      </c>
      <c r="AT10" s="74">
        <f t="shared" si="7"/>
        <v>0</v>
      </c>
      <c r="AU10" s="74">
        <f t="shared" si="7"/>
        <v>0</v>
      </c>
      <c r="AV10" s="74">
        <f t="shared" si="7"/>
        <v>0</v>
      </c>
      <c r="AW10" s="74">
        <f t="shared" si="7"/>
        <v>0</v>
      </c>
      <c r="AX10" s="74">
        <f t="shared" si="7"/>
        <v>0</v>
      </c>
      <c r="AY10" s="74">
        <f t="shared" si="7"/>
        <v>0</v>
      </c>
      <c r="AZ10" s="74">
        <f t="shared" si="7"/>
        <v>0</v>
      </c>
      <c r="BA10" s="74">
        <f t="shared" si="7"/>
        <v>0</v>
      </c>
      <c r="BB10" s="102">
        <f t="shared" si="1"/>
        <v>0</v>
      </c>
    </row>
    <row r="11" spans="2:54" ht="20.25" customHeight="1" thickBot="1" x14ac:dyDescent="0.45">
      <c r="B11" s="3" t="s">
        <v>31</v>
      </c>
      <c r="C11" s="29"/>
      <c r="D11" s="135" t="s">
        <v>35</v>
      </c>
      <c r="E11" s="136"/>
      <c r="F11" s="137" t="s">
        <v>34</v>
      </c>
      <c r="G11" s="138"/>
      <c r="H11" s="139"/>
      <c r="U11" s="134"/>
      <c r="V11" s="75" t="s">
        <v>72</v>
      </c>
      <c r="W11" s="76" t="s">
        <v>73</v>
      </c>
      <c r="X11" s="77">
        <f t="shared" ref="X11:AI11" si="8">X5-X10</f>
        <v>11881</v>
      </c>
      <c r="Y11" s="78">
        <f t="shared" si="8"/>
        <v>12050</v>
      </c>
      <c r="Z11" s="78">
        <f t="shared" si="8"/>
        <v>12568</v>
      </c>
      <c r="AA11" s="78">
        <f t="shared" si="8"/>
        <v>14945</v>
      </c>
      <c r="AB11" s="78">
        <f t="shared" si="8"/>
        <v>15541</v>
      </c>
      <c r="AC11" s="78">
        <f t="shared" si="8"/>
        <v>14215</v>
      </c>
      <c r="AD11" s="78">
        <f t="shared" si="8"/>
        <v>11816</v>
      </c>
      <c r="AE11" s="78">
        <f t="shared" si="8"/>
        <v>12580</v>
      </c>
      <c r="AF11" s="78">
        <f t="shared" si="8"/>
        <v>14942</v>
      </c>
      <c r="AG11" s="78">
        <f t="shared" si="8"/>
        <v>15600</v>
      </c>
      <c r="AH11" s="78">
        <f t="shared" si="8"/>
        <v>14006</v>
      </c>
      <c r="AI11" s="78">
        <f t="shared" si="8"/>
        <v>14045</v>
      </c>
      <c r="AJ11" s="75">
        <f t="shared" si="0"/>
        <v>164189</v>
      </c>
      <c r="AM11" s="134"/>
      <c r="AN11" s="75" t="s">
        <v>72</v>
      </c>
      <c r="AO11" s="76" t="s">
        <v>73</v>
      </c>
      <c r="AP11" s="77">
        <f>AP5-AP10</f>
        <v>11881</v>
      </c>
      <c r="AQ11" s="78">
        <f t="shared" ref="AQ11:BA11" si="9">AQ5-AQ10</f>
        <v>12050</v>
      </c>
      <c r="AR11" s="78">
        <f t="shared" si="9"/>
        <v>12568</v>
      </c>
      <c r="AS11" s="78">
        <f t="shared" si="9"/>
        <v>14945</v>
      </c>
      <c r="AT11" s="78">
        <f t="shared" si="9"/>
        <v>15541</v>
      </c>
      <c r="AU11" s="78">
        <f t="shared" si="9"/>
        <v>14215</v>
      </c>
      <c r="AV11" s="78">
        <f t="shared" si="9"/>
        <v>11816</v>
      </c>
      <c r="AW11" s="78">
        <f t="shared" si="9"/>
        <v>12580</v>
      </c>
      <c r="AX11" s="78">
        <f t="shared" si="9"/>
        <v>14942</v>
      </c>
      <c r="AY11" s="78">
        <f t="shared" si="9"/>
        <v>15600</v>
      </c>
      <c r="AZ11" s="78">
        <f t="shared" si="9"/>
        <v>14006</v>
      </c>
      <c r="BA11" s="78">
        <f t="shared" si="9"/>
        <v>14045</v>
      </c>
      <c r="BB11" s="75">
        <f t="shared" si="1"/>
        <v>164189</v>
      </c>
    </row>
    <row r="12" spans="2:54" ht="24" customHeight="1" thickBot="1" x14ac:dyDescent="0.45">
      <c r="C12" s="28" t="s">
        <v>38</v>
      </c>
      <c r="D12" s="150"/>
      <c r="E12" s="151"/>
      <c r="F12" s="152"/>
      <c r="G12" s="152"/>
      <c r="H12" s="153"/>
      <c r="U12" s="154" t="s">
        <v>74</v>
      </c>
      <c r="V12" s="79" t="s">
        <v>75</v>
      </c>
      <c r="W12" s="80" t="s">
        <v>76</v>
      </c>
      <c r="X12" s="81">
        <f>$AA$2</f>
        <v>0</v>
      </c>
      <c r="Y12" s="82">
        <f>$AA$2</f>
        <v>0</v>
      </c>
      <c r="Z12" s="82">
        <f t="shared" ref="Z12:AI12" si="10">$AA$2</f>
        <v>0</v>
      </c>
      <c r="AA12" s="82">
        <f t="shared" si="10"/>
        <v>0</v>
      </c>
      <c r="AB12" s="82">
        <f t="shared" si="10"/>
        <v>0</v>
      </c>
      <c r="AC12" s="82">
        <f t="shared" si="10"/>
        <v>0</v>
      </c>
      <c r="AD12" s="82">
        <f t="shared" si="10"/>
        <v>0</v>
      </c>
      <c r="AE12" s="82">
        <f t="shared" si="10"/>
        <v>0</v>
      </c>
      <c r="AF12" s="82">
        <f t="shared" si="10"/>
        <v>0</v>
      </c>
      <c r="AG12" s="82">
        <f t="shared" si="10"/>
        <v>0</v>
      </c>
      <c r="AH12" s="82">
        <f t="shared" si="10"/>
        <v>0</v>
      </c>
      <c r="AI12" s="82">
        <f t="shared" si="10"/>
        <v>0</v>
      </c>
      <c r="AM12" s="154" t="s">
        <v>74</v>
      </c>
      <c r="AN12" s="79" t="s">
        <v>75</v>
      </c>
      <c r="AO12" s="80" t="s">
        <v>76</v>
      </c>
      <c r="AP12" s="81">
        <f>$AS$2</f>
        <v>0</v>
      </c>
      <c r="AQ12" s="82">
        <f>$AS$2</f>
        <v>0</v>
      </c>
      <c r="AR12" s="82">
        <f t="shared" ref="AR12:BA12" si="11">$AS$2</f>
        <v>0</v>
      </c>
      <c r="AS12" s="82">
        <f t="shared" si="11"/>
        <v>0</v>
      </c>
      <c r="AT12" s="82">
        <f t="shared" si="11"/>
        <v>0</v>
      </c>
      <c r="AU12" s="82">
        <f t="shared" si="11"/>
        <v>0</v>
      </c>
      <c r="AV12" s="82">
        <f t="shared" si="11"/>
        <v>0</v>
      </c>
      <c r="AW12" s="82">
        <f t="shared" si="11"/>
        <v>0</v>
      </c>
      <c r="AX12" s="82">
        <f t="shared" si="11"/>
        <v>0</v>
      </c>
      <c r="AY12" s="82">
        <f t="shared" si="11"/>
        <v>0</v>
      </c>
      <c r="AZ12" s="82">
        <f t="shared" si="11"/>
        <v>0</v>
      </c>
      <c r="BA12" s="82">
        <f t="shared" si="11"/>
        <v>0</v>
      </c>
    </row>
    <row r="13" spans="2:54" ht="24" customHeight="1" thickBot="1" x14ac:dyDescent="0.45">
      <c r="C13" s="28" t="s">
        <v>39</v>
      </c>
      <c r="D13" s="150"/>
      <c r="E13" s="151"/>
      <c r="F13" s="152"/>
      <c r="G13" s="152"/>
      <c r="H13" s="153"/>
      <c r="U13" s="155"/>
      <c r="V13" s="83" t="s">
        <v>77</v>
      </c>
      <c r="W13" s="84" t="s">
        <v>78</v>
      </c>
      <c r="X13" s="85">
        <f>X10*X12</f>
        <v>0</v>
      </c>
      <c r="Y13" s="86">
        <f t="shared" ref="Y13:AI13" si="12">Y10*Y12</f>
        <v>0</v>
      </c>
      <c r="Z13" s="86">
        <f t="shared" si="12"/>
        <v>0</v>
      </c>
      <c r="AA13" s="86">
        <f t="shared" si="12"/>
        <v>0</v>
      </c>
      <c r="AB13" s="86">
        <f t="shared" si="12"/>
        <v>0</v>
      </c>
      <c r="AC13" s="86">
        <f t="shared" si="12"/>
        <v>0</v>
      </c>
      <c r="AD13" s="86">
        <f t="shared" si="12"/>
        <v>0</v>
      </c>
      <c r="AE13" s="86">
        <f t="shared" si="12"/>
        <v>0</v>
      </c>
      <c r="AF13" s="86">
        <f t="shared" si="12"/>
        <v>0</v>
      </c>
      <c r="AG13" s="86">
        <f t="shared" si="12"/>
        <v>0</v>
      </c>
      <c r="AH13" s="86">
        <f t="shared" si="12"/>
        <v>0</v>
      </c>
      <c r="AI13" s="86">
        <f t="shared" si="12"/>
        <v>0</v>
      </c>
      <c r="AJ13" s="87">
        <f t="shared" si="0"/>
        <v>0</v>
      </c>
      <c r="AM13" s="155"/>
      <c r="AN13" s="83" t="s">
        <v>77</v>
      </c>
      <c r="AO13" s="84" t="s">
        <v>78</v>
      </c>
      <c r="AP13" s="85">
        <f>AP10*AP12</f>
        <v>0</v>
      </c>
      <c r="AQ13" s="86">
        <f t="shared" ref="AQ13:BA13" si="13">AQ10*AQ12</f>
        <v>0</v>
      </c>
      <c r="AR13" s="86">
        <f t="shared" si="13"/>
        <v>0</v>
      </c>
      <c r="AS13" s="86">
        <f t="shared" si="13"/>
        <v>0</v>
      </c>
      <c r="AT13" s="86">
        <f t="shared" si="13"/>
        <v>0</v>
      </c>
      <c r="AU13" s="86">
        <f t="shared" si="13"/>
        <v>0</v>
      </c>
      <c r="AV13" s="86">
        <f t="shared" si="13"/>
        <v>0</v>
      </c>
      <c r="AW13" s="86">
        <f t="shared" si="13"/>
        <v>0</v>
      </c>
      <c r="AX13" s="86">
        <f t="shared" si="13"/>
        <v>0</v>
      </c>
      <c r="AY13" s="86">
        <f t="shared" si="13"/>
        <v>0</v>
      </c>
      <c r="AZ13" s="86">
        <f t="shared" si="13"/>
        <v>0</v>
      </c>
      <c r="BA13" s="86">
        <f t="shared" si="13"/>
        <v>0</v>
      </c>
      <c r="BB13" s="87">
        <f t="shared" ref="BB13" si="14">SUM(AP13:BA13)</f>
        <v>0</v>
      </c>
    </row>
    <row r="14" spans="2:54" ht="24" customHeight="1" thickBot="1" x14ac:dyDescent="0.45">
      <c r="C14" s="28" t="s">
        <v>40</v>
      </c>
      <c r="D14" s="156"/>
      <c r="E14" s="157"/>
      <c r="F14" s="152"/>
      <c r="G14" s="152"/>
      <c r="H14" s="153"/>
      <c r="U14" s="154" t="s">
        <v>79</v>
      </c>
      <c r="V14" s="88" t="s">
        <v>80</v>
      </c>
      <c r="W14" s="89" t="s">
        <v>81</v>
      </c>
      <c r="X14" s="90">
        <v>100</v>
      </c>
      <c r="Y14" s="91">
        <v>100</v>
      </c>
      <c r="Z14" s="91">
        <v>100</v>
      </c>
      <c r="AA14" s="91">
        <v>100</v>
      </c>
      <c r="AB14" s="91">
        <v>100</v>
      </c>
      <c r="AC14" s="91">
        <v>100</v>
      </c>
      <c r="AD14" s="91">
        <v>100</v>
      </c>
      <c r="AE14" s="91">
        <v>100</v>
      </c>
      <c r="AF14" s="91">
        <v>100</v>
      </c>
      <c r="AG14" s="91">
        <v>100</v>
      </c>
      <c r="AH14" s="91">
        <v>100</v>
      </c>
      <c r="AI14" s="91">
        <v>100</v>
      </c>
      <c r="AM14" s="154" t="s">
        <v>79</v>
      </c>
      <c r="AN14" s="88" t="s">
        <v>80</v>
      </c>
      <c r="AO14" s="89" t="s">
        <v>81</v>
      </c>
      <c r="AP14" s="90">
        <v>100</v>
      </c>
      <c r="AQ14" s="91">
        <v>100</v>
      </c>
      <c r="AR14" s="91">
        <v>100</v>
      </c>
      <c r="AS14" s="91">
        <v>100</v>
      </c>
      <c r="AT14" s="91">
        <v>100</v>
      </c>
      <c r="AU14" s="91">
        <v>100</v>
      </c>
      <c r="AV14" s="91">
        <v>100</v>
      </c>
      <c r="AW14" s="91">
        <v>100</v>
      </c>
      <c r="AX14" s="91">
        <v>100</v>
      </c>
      <c r="AY14" s="91">
        <v>100</v>
      </c>
      <c r="AZ14" s="91">
        <v>100</v>
      </c>
      <c r="BA14" s="91">
        <v>100</v>
      </c>
    </row>
    <row r="15" spans="2:54" ht="24" customHeight="1" x14ac:dyDescent="0.4">
      <c r="C15" s="29"/>
      <c r="U15" s="158"/>
      <c r="V15" s="46" t="s">
        <v>82</v>
      </c>
      <c r="W15" s="47" t="s">
        <v>83</v>
      </c>
      <c r="X15" s="48">
        <f>$D$21</f>
        <v>0</v>
      </c>
      <c r="Y15" s="49">
        <f>$D$21</f>
        <v>0</v>
      </c>
      <c r="Z15" s="49">
        <f t="shared" ref="Z15:AI15" si="15">$D$21</f>
        <v>0</v>
      </c>
      <c r="AA15" s="49">
        <f t="shared" si="15"/>
        <v>0</v>
      </c>
      <c r="AB15" s="49">
        <f t="shared" si="15"/>
        <v>0</v>
      </c>
      <c r="AC15" s="49">
        <f t="shared" si="15"/>
        <v>0</v>
      </c>
      <c r="AD15" s="49">
        <f t="shared" si="15"/>
        <v>0</v>
      </c>
      <c r="AE15" s="49">
        <f t="shared" si="15"/>
        <v>0</v>
      </c>
      <c r="AF15" s="49">
        <f t="shared" si="15"/>
        <v>0</v>
      </c>
      <c r="AG15" s="49">
        <f t="shared" si="15"/>
        <v>0</v>
      </c>
      <c r="AH15" s="49">
        <f t="shared" si="15"/>
        <v>0</v>
      </c>
      <c r="AI15" s="49">
        <f t="shared" si="15"/>
        <v>0</v>
      </c>
      <c r="AM15" s="158"/>
      <c r="AN15" s="46" t="s">
        <v>82</v>
      </c>
      <c r="AO15" s="47" t="s">
        <v>83</v>
      </c>
      <c r="AP15" s="48">
        <v>39</v>
      </c>
      <c r="AQ15" s="49">
        <v>39</v>
      </c>
      <c r="AR15" s="49">
        <v>39</v>
      </c>
      <c r="AS15" s="49">
        <v>39</v>
      </c>
      <c r="AT15" s="49">
        <v>39</v>
      </c>
      <c r="AU15" s="49">
        <v>39</v>
      </c>
      <c r="AV15" s="49">
        <v>39</v>
      </c>
      <c r="AW15" s="49">
        <v>39</v>
      </c>
      <c r="AX15" s="49">
        <v>39</v>
      </c>
      <c r="AY15" s="49">
        <v>37</v>
      </c>
      <c r="AZ15" s="49">
        <v>32</v>
      </c>
      <c r="BA15" s="49">
        <v>32</v>
      </c>
    </row>
    <row r="16" spans="2:54" ht="15.6" customHeight="1" thickBot="1" x14ac:dyDescent="0.45">
      <c r="B16" s="3" t="s">
        <v>16</v>
      </c>
      <c r="C16" s="3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0"/>
      <c r="U16" s="158"/>
      <c r="V16" s="46" t="s">
        <v>84</v>
      </c>
      <c r="W16" s="47" t="s">
        <v>85</v>
      </c>
      <c r="X16" s="48">
        <v>1691.9</v>
      </c>
      <c r="Y16" s="49">
        <v>1691.9</v>
      </c>
      <c r="Z16" s="49">
        <v>1691.9</v>
      </c>
      <c r="AA16" s="49">
        <v>1691.9</v>
      </c>
      <c r="AB16" s="49">
        <v>1750</v>
      </c>
      <c r="AC16" s="49">
        <v>1750</v>
      </c>
      <c r="AD16" s="49">
        <v>1750</v>
      </c>
      <c r="AE16" s="49">
        <v>1750</v>
      </c>
      <c r="AF16" s="49">
        <v>1750</v>
      </c>
      <c r="AG16" s="49">
        <v>1750</v>
      </c>
      <c r="AH16" s="49">
        <v>1750</v>
      </c>
      <c r="AI16" s="49">
        <v>1750</v>
      </c>
      <c r="AM16" s="158"/>
      <c r="AN16" s="46" t="s">
        <v>84</v>
      </c>
      <c r="AO16" s="47" t="s">
        <v>85</v>
      </c>
      <c r="AP16" s="48">
        <v>1691.9</v>
      </c>
      <c r="AQ16" s="49">
        <v>1691.9</v>
      </c>
      <c r="AR16" s="49">
        <v>1691.9</v>
      </c>
      <c r="AS16" s="49">
        <v>1691.9</v>
      </c>
      <c r="AT16" s="49">
        <v>1750</v>
      </c>
      <c r="AU16" s="49">
        <v>1750</v>
      </c>
      <c r="AV16" s="49">
        <v>1750</v>
      </c>
      <c r="AW16" s="49">
        <v>1750</v>
      </c>
      <c r="AX16" s="49">
        <v>1750</v>
      </c>
      <c r="AY16" s="49">
        <v>1750</v>
      </c>
      <c r="AZ16" s="49">
        <v>1750</v>
      </c>
      <c r="BA16" s="49">
        <v>1750</v>
      </c>
    </row>
    <row r="17" spans="2:54" ht="47.25" customHeight="1" thickBot="1" x14ac:dyDescent="0.45">
      <c r="B17" s="4"/>
      <c r="C17" s="30"/>
      <c r="D17" s="10" t="s">
        <v>1</v>
      </c>
      <c r="E17" s="10" t="s">
        <v>3</v>
      </c>
      <c r="F17" s="10" t="s">
        <v>4</v>
      </c>
      <c r="G17" s="10" t="s">
        <v>7</v>
      </c>
      <c r="H17" s="10" t="s">
        <v>6</v>
      </c>
      <c r="I17" s="10" t="s">
        <v>0</v>
      </c>
      <c r="J17" s="10" t="s">
        <v>8</v>
      </c>
      <c r="K17" s="10" t="s">
        <v>9</v>
      </c>
      <c r="L17" s="10" t="s">
        <v>10</v>
      </c>
      <c r="M17" s="10" t="s">
        <v>11</v>
      </c>
      <c r="N17" s="10" t="s">
        <v>12</v>
      </c>
      <c r="O17" s="19" t="s">
        <v>5</v>
      </c>
      <c r="P17" s="23" t="s">
        <v>13</v>
      </c>
      <c r="Q17" s="116" t="s">
        <v>129</v>
      </c>
      <c r="R17" s="38"/>
      <c r="S17" s="115" t="s">
        <v>118</v>
      </c>
      <c r="U17" s="158"/>
      <c r="V17" s="51" t="s">
        <v>86</v>
      </c>
      <c r="W17" s="92" t="s">
        <v>73</v>
      </c>
      <c r="X17" s="77">
        <f>X11</f>
        <v>11881</v>
      </c>
      <c r="Y17" s="78">
        <f t="shared" ref="Y17:AI17" si="16">Y11</f>
        <v>12050</v>
      </c>
      <c r="Z17" s="78">
        <f t="shared" si="16"/>
        <v>12568</v>
      </c>
      <c r="AA17" s="78">
        <f t="shared" si="16"/>
        <v>14945</v>
      </c>
      <c r="AB17" s="78">
        <f t="shared" si="16"/>
        <v>15541</v>
      </c>
      <c r="AC17" s="78">
        <f t="shared" si="16"/>
        <v>14215</v>
      </c>
      <c r="AD17" s="78">
        <f t="shared" si="16"/>
        <v>11816</v>
      </c>
      <c r="AE17" s="78">
        <f t="shared" si="16"/>
        <v>12580</v>
      </c>
      <c r="AF17" s="78">
        <f t="shared" si="16"/>
        <v>14942</v>
      </c>
      <c r="AG17" s="78">
        <f t="shared" si="16"/>
        <v>15600</v>
      </c>
      <c r="AH17" s="78">
        <f t="shared" si="16"/>
        <v>14006</v>
      </c>
      <c r="AI17" s="78">
        <f t="shared" si="16"/>
        <v>14045</v>
      </c>
      <c r="AJ17" s="50">
        <f t="shared" si="0"/>
        <v>164189</v>
      </c>
      <c r="AM17" s="158"/>
      <c r="AN17" s="51" t="s">
        <v>86</v>
      </c>
      <c r="AO17" s="92" t="s">
        <v>73</v>
      </c>
      <c r="AP17" s="77">
        <f>AP11</f>
        <v>11881</v>
      </c>
      <c r="AQ17" s="78">
        <f t="shared" ref="AQ17:BA17" si="17">AQ11</f>
        <v>12050</v>
      </c>
      <c r="AR17" s="78">
        <f t="shared" si="17"/>
        <v>12568</v>
      </c>
      <c r="AS17" s="78">
        <f t="shared" si="17"/>
        <v>14945</v>
      </c>
      <c r="AT17" s="78">
        <f t="shared" si="17"/>
        <v>15541</v>
      </c>
      <c r="AU17" s="78">
        <f t="shared" si="17"/>
        <v>14215</v>
      </c>
      <c r="AV17" s="78">
        <f t="shared" si="17"/>
        <v>11816</v>
      </c>
      <c r="AW17" s="78">
        <f t="shared" si="17"/>
        <v>12580</v>
      </c>
      <c r="AX17" s="78">
        <f t="shared" si="17"/>
        <v>14942</v>
      </c>
      <c r="AY17" s="78">
        <f t="shared" si="17"/>
        <v>15600</v>
      </c>
      <c r="AZ17" s="78">
        <f t="shared" si="17"/>
        <v>14006</v>
      </c>
      <c r="BA17" s="78">
        <f t="shared" si="17"/>
        <v>14045</v>
      </c>
      <c r="BB17" s="50">
        <f t="shared" ref="BB17" si="18">SUM(AP17:BA17)</f>
        <v>164189</v>
      </c>
    </row>
    <row r="18" spans="2:54" ht="42.6" customHeight="1" thickBot="1" x14ac:dyDescent="0.45">
      <c r="B18" s="160" t="s">
        <v>19</v>
      </c>
      <c r="C18" s="37" t="s">
        <v>36</v>
      </c>
      <c r="D18" s="117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22">
        <f>SUM(D18:O18)</f>
        <v>0</v>
      </c>
      <c r="Q18" s="109"/>
      <c r="R18" s="21"/>
      <c r="S18" s="21"/>
      <c r="U18" s="158"/>
      <c r="V18" s="46" t="s">
        <v>87</v>
      </c>
      <c r="W18" s="47" t="s">
        <v>88</v>
      </c>
      <c r="X18" s="48">
        <v>13.38</v>
      </c>
      <c r="Y18" s="49">
        <v>13.38</v>
      </c>
      <c r="Z18" s="49">
        <v>13.38</v>
      </c>
      <c r="AA18" s="49">
        <v>14.61</v>
      </c>
      <c r="AB18" s="49">
        <v>31.32</v>
      </c>
      <c r="AC18" s="49">
        <v>31.32</v>
      </c>
      <c r="AD18" s="49">
        <v>29.88</v>
      </c>
      <c r="AE18" s="49">
        <v>29.88</v>
      </c>
      <c r="AF18" s="49">
        <v>29.88</v>
      </c>
      <c r="AG18" s="49">
        <v>29.88</v>
      </c>
      <c r="AH18" s="49">
        <v>29.88</v>
      </c>
      <c r="AI18" s="49">
        <v>29.88</v>
      </c>
      <c r="AM18" s="158"/>
      <c r="AN18" s="46" t="s">
        <v>87</v>
      </c>
      <c r="AO18" s="47" t="s">
        <v>88</v>
      </c>
      <c r="AP18" s="48">
        <v>13.38</v>
      </c>
      <c r="AQ18" s="49">
        <v>13.38</v>
      </c>
      <c r="AR18" s="49">
        <v>13.38</v>
      </c>
      <c r="AS18" s="49">
        <v>14.61</v>
      </c>
      <c r="AT18" s="49">
        <v>31.32</v>
      </c>
      <c r="AU18" s="49">
        <v>31.32</v>
      </c>
      <c r="AV18" s="49">
        <v>29.88</v>
      </c>
      <c r="AW18" s="49">
        <v>29.88</v>
      </c>
      <c r="AX18" s="49">
        <v>29.88</v>
      </c>
      <c r="AY18" s="49">
        <v>29.88</v>
      </c>
      <c r="AZ18" s="49">
        <v>29.88</v>
      </c>
      <c r="BA18" s="49">
        <v>29.88</v>
      </c>
    </row>
    <row r="19" spans="2:54" ht="42.6" customHeight="1" thickBot="1" x14ac:dyDescent="0.45">
      <c r="B19" s="161"/>
      <c r="C19" s="31" t="s">
        <v>26</v>
      </c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9"/>
      <c r="P19" s="22">
        <f>SUM(D19:O19)</f>
        <v>0</v>
      </c>
      <c r="Q19" s="107">
        <f>IF(AJ6=0,0,AJ13)</f>
        <v>0</v>
      </c>
      <c r="R19" s="21" t="s">
        <v>126</v>
      </c>
      <c r="S19" s="21">
        <f>AJ46</f>
        <v>0</v>
      </c>
      <c r="U19" s="158"/>
      <c r="V19" s="46" t="s">
        <v>89</v>
      </c>
      <c r="W19" s="47" t="s">
        <v>90</v>
      </c>
      <c r="X19" s="48">
        <v>13.15</v>
      </c>
      <c r="Y19" s="49">
        <v>11.93</v>
      </c>
      <c r="Z19" s="49">
        <v>10.93</v>
      </c>
      <c r="AA19" s="49">
        <v>9.7799999999999994</v>
      </c>
      <c r="AB19" s="49">
        <v>-5.9</v>
      </c>
      <c r="AC19" s="49">
        <v>-7.26</v>
      </c>
      <c r="AD19" s="49">
        <v>-7.88</v>
      </c>
      <c r="AE19" s="49">
        <v>-7.96</v>
      </c>
      <c r="AF19" s="49">
        <v>-8.02</v>
      </c>
      <c r="AG19" s="49">
        <v>-8.1199999999999992</v>
      </c>
      <c r="AH19" s="49">
        <v>-8.07</v>
      </c>
      <c r="AI19" s="49">
        <v>-8.1199999999999992</v>
      </c>
      <c r="AM19" s="158"/>
      <c r="AN19" s="46" t="s">
        <v>89</v>
      </c>
      <c r="AO19" s="47" t="s">
        <v>90</v>
      </c>
      <c r="AP19" s="48">
        <v>13.15</v>
      </c>
      <c r="AQ19" s="49">
        <v>11.93</v>
      </c>
      <c r="AR19" s="49">
        <v>10.93</v>
      </c>
      <c r="AS19" s="49">
        <v>9.7799999999999994</v>
      </c>
      <c r="AT19" s="49">
        <v>-5.9</v>
      </c>
      <c r="AU19" s="49">
        <v>-7.26</v>
      </c>
      <c r="AV19" s="49">
        <v>-7.88</v>
      </c>
      <c r="AW19" s="49">
        <v>-7.96</v>
      </c>
      <c r="AX19" s="49">
        <v>-8.02</v>
      </c>
      <c r="AY19" s="49">
        <v>-8.1199999999999992</v>
      </c>
      <c r="AZ19" s="49">
        <v>-8.07</v>
      </c>
      <c r="BA19" s="49">
        <v>-8.1199999999999992</v>
      </c>
    </row>
    <row r="20" spans="2:54" ht="42.6" customHeight="1" thickBot="1" x14ac:dyDescent="0.45">
      <c r="B20" s="130" t="s">
        <v>22</v>
      </c>
      <c r="C20" s="28" t="s">
        <v>27</v>
      </c>
      <c r="D20" s="12">
        <f t="shared" ref="D20:O20" si="19">D8-D19</f>
        <v>11881</v>
      </c>
      <c r="E20" s="12">
        <f t="shared" si="19"/>
        <v>12050</v>
      </c>
      <c r="F20" s="12">
        <f t="shared" si="19"/>
        <v>12568</v>
      </c>
      <c r="G20" s="12">
        <f t="shared" si="19"/>
        <v>14945</v>
      </c>
      <c r="H20" s="12">
        <f t="shared" si="19"/>
        <v>15541</v>
      </c>
      <c r="I20" s="12">
        <f t="shared" si="19"/>
        <v>14215</v>
      </c>
      <c r="J20" s="12">
        <f t="shared" si="19"/>
        <v>11816</v>
      </c>
      <c r="K20" s="12">
        <f t="shared" si="19"/>
        <v>12580</v>
      </c>
      <c r="L20" s="12">
        <f t="shared" si="19"/>
        <v>14942</v>
      </c>
      <c r="M20" s="12">
        <f t="shared" si="19"/>
        <v>15600</v>
      </c>
      <c r="N20" s="12">
        <f t="shared" si="19"/>
        <v>14006</v>
      </c>
      <c r="O20" s="12">
        <f t="shared" si="19"/>
        <v>14045</v>
      </c>
      <c r="P20" s="103">
        <f>SUM(D20:O20)</f>
        <v>164189</v>
      </c>
      <c r="Q20" s="111">
        <f>IF(Q19=0,0,AJ28)</f>
        <v>0</v>
      </c>
      <c r="R20" s="25" t="s">
        <v>127</v>
      </c>
      <c r="S20" s="25">
        <f>AJ61</f>
        <v>3666694</v>
      </c>
      <c r="U20" s="158"/>
      <c r="V20" s="51" t="s">
        <v>91</v>
      </c>
      <c r="W20" s="93" t="s">
        <v>92</v>
      </c>
      <c r="X20" s="77">
        <f>X15*X16*(185-X14)/100</f>
        <v>0</v>
      </c>
      <c r="Y20" s="78">
        <f t="shared" ref="Y20:AI20" si="20">Y15*Y16*(185-Y14)/100</f>
        <v>0</v>
      </c>
      <c r="Z20" s="78">
        <f>Z15*Z16*(185-Z14)/100</f>
        <v>0</v>
      </c>
      <c r="AA20" s="78">
        <f t="shared" si="20"/>
        <v>0</v>
      </c>
      <c r="AB20" s="78">
        <f t="shared" si="20"/>
        <v>0</v>
      </c>
      <c r="AC20" s="78">
        <f t="shared" si="20"/>
        <v>0</v>
      </c>
      <c r="AD20" s="78">
        <f t="shared" si="20"/>
        <v>0</v>
      </c>
      <c r="AE20" s="78">
        <f t="shared" si="20"/>
        <v>0</v>
      </c>
      <c r="AF20" s="78">
        <f t="shared" si="20"/>
        <v>0</v>
      </c>
      <c r="AG20" s="78">
        <f t="shared" si="20"/>
        <v>0</v>
      </c>
      <c r="AH20" s="78">
        <f t="shared" si="20"/>
        <v>0</v>
      </c>
      <c r="AI20" s="78">
        <f t="shared" si="20"/>
        <v>0</v>
      </c>
      <c r="AM20" s="158"/>
      <c r="AN20" s="51" t="s">
        <v>91</v>
      </c>
      <c r="AO20" s="93" t="s">
        <v>92</v>
      </c>
      <c r="AP20" s="77">
        <f>AP15*AP16*(185-AP14)/100</f>
        <v>56086.485000000008</v>
      </c>
      <c r="AQ20" s="78">
        <f t="shared" ref="AQ20:BA20" si="21">AQ15*AQ16*(185-AQ14)/100</f>
        <v>56086.485000000008</v>
      </c>
      <c r="AR20" s="78">
        <f>AR15*AR16*(185-AR14)/100</f>
        <v>56086.485000000008</v>
      </c>
      <c r="AS20" s="78">
        <f t="shared" si="21"/>
        <v>56086.485000000008</v>
      </c>
      <c r="AT20" s="78">
        <f t="shared" si="21"/>
        <v>58012.5</v>
      </c>
      <c r="AU20" s="78">
        <f t="shared" si="21"/>
        <v>58012.5</v>
      </c>
      <c r="AV20" s="78">
        <f t="shared" si="21"/>
        <v>58012.5</v>
      </c>
      <c r="AW20" s="78">
        <f t="shared" si="21"/>
        <v>58012.5</v>
      </c>
      <c r="AX20" s="78">
        <f t="shared" si="21"/>
        <v>58012.5</v>
      </c>
      <c r="AY20" s="78">
        <f t="shared" si="21"/>
        <v>55037.5</v>
      </c>
      <c r="AZ20" s="78">
        <f t="shared" si="21"/>
        <v>47600</v>
      </c>
      <c r="BA20" s="78">
        <f t="shared" si="21"/>
        <v>47600</v>
      </c>
    </row>
    <row r="21" spans="2:54" ht="42.6" customHeight="1" thickTop="1" thickBot="1" x14ac:dyDescent="0.45">
      <c r="B21" s="131"/>
      <c r="C21" s="32" t="s">
        <v>30</v>
      </c>
      <c r="D21" s="162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  <c r="P21" s="110" t="s">
        <v>114</v>
      </c>
      <c r="Q21" s="108">
        <f>SUM(Q19:Q20)</f>
        <v>0</v>
      </c>
      <c r="R21" s="26"/>
      <c r="S21" s="26">
        <f>SUM(S19:S20)</f>
        <v>3666694</v>
      </c>
      <c r="U21" s="158"/>
      <c r="V21" s="51" t="s">
        <v>93</v>
      </c>
      <c r="W21" s="94" t="s">
        <v>94</v>
      </c>
      <c r="X21" s="77">
        <f>X17*X18</f>
        <v>158967.78</v>
      </c>
      <c r="Y21" s="78">
        <f t="shared" ref="Y21:AI21" si="22">Y17*Y18</f>
        <v>161229</v>
      </c>
      <c r="Z21" s="78">
        <f t="shared" si="22"/>
        <v>168159.84</v>
      </c>
      <c r="AA21" s="78">
        <f t="shared" si="22"/>
        <v>218346.44999999998</v>
      </c>
      <c r="AB21" s="78">
        <f t="shared" si="22"/>
        <v>486744.12</v>
      </c>
      <c r="AC21" s="78">
        <f t="shared" si="22"/>
        <v>445213.8</v>
      </c>
      <c r="AD21" s="78">
        <f t="shared" si="22"/>
        <v>353062.08</v>
      </c>
      <c r="AE21" s="78">
        <f t="shared" si="22"/>
        <v>375890.39999999997</v>
      </c>
      <c r="AF21" s="78">
        <f t="shared" si="22"/>
        <v>446466.95999999996</v>
      </c>
      <c r="AG21" s="78">
        <f t="shared" si="22"/>
        <v>466128</v>
      </c>
      <c r="AH21" s="78">
        <f t="shared" si="22"/>
        <v>418499.27999999997</v>
      </c>
      <c r="AI21" s="78">
        <f t="shared" si="22"/>
        <v>419664.6</v>
      </c>
      <c r="AM21" s="158"/>
      <c r="AN21" s="51" t="s">
        <v>93</v>
      </c>
      <c r="AO21" s="94" t="s">
        <v>94</v>
      </c>
      <c r="AP21" s="77">
        <f>AP17*AP18</f>
        <v>158967.78</v>
      </c>
      <c r="AQ21" s="78">
        <f t="shared" ref="AQ21:BA21" si="23">AQ17*AQ18</f>
        <v>161229</v>
      </c>
      <c r="AR21" s="78">
        <f t="shared" si="23"/>
        <v>168159.84</v>
      </c>
      <c r="AS21" s="78">
        <f t="shared" si="23"/>
        <v>218346.44999999998</v>
      </c>
      <c r="AT21" s="78">
        <f t="shared" si="23"/>
        <v>486744.12</v>
      </c>
      <c r="AU21" s="78">
        <f t="shared" si="23"/>
        <v>445213.8</v>
      </c>
      <c r="AV21" s="78">
        <f t="shared" si="23"/>
        <v>353062.08</v>
      </c>
      <c r="AW21" s="78">
        <f t="shared" si="23"/>
        <v>375890.39999999997</v>
      </c>
      <c r="AX21" s="78">
        <f t="shared" si="23"/>
        <v>446466.95999999996</v>
      </c>
      <c r="AY21" s="78">
        <f t="shared" si="23"/>
        <v>466128</v>
      </c>
      <c r="AZ21" s="78">
        <f t="shared" si="23"/>
        <v>418499.27999999997</v>
      </c>
      <c r="BA21" s="78">
        <f t="shared" si="23"/>
        <v>419664.6</v>
      </c>
    </row>
    <row r="22" spans="2:54" ht="24" customHeight="1" thickBot="1" x14ac:dyDescent="0.45">
      <c r="C22" s="29"/>
      <c r="U22" s="158"/>
      <c r="V22" s="75" t="s">
        <v>95</v>
      </c>
      <c r="W22" s="94" t="s">
        <v>96</v>
      </c>
      <c r="X22" s="77">
        <f>X17*X19</f>
        <v>156235.15</v>
      </c>
      <c r="Y22" s="78">
        <f t="shared" ref="Y22:AI22" si="24">Y17*Y19</f>
        <v>143756.5</v>
      </c>
      <c r="Z22" s="78">
        <f t="shared" si="24"/>
        <v>137368.24</v>
      </c>
      <c r="AA22" s="78">
        <f t="shared" si="24"/>
        <v>146162.09999999998</v>
      </c>
      <c r="AB22" s="78">
        <f t="shared" si="24"/>
        <v>-91691.900000000009</v>
      </c>
      <c r="AC22" s="78">
        <f t="shared" si="24"/>
        <v>-103200.9</v>
      </c>
      <c r="AD22" s="78">
        <f t="shared" si="24"/>
        <v>-93110.080000000002</v>
      </c>
      <c r="AE22" s="78">
        <f t="shared" si="24"/>
        <v>-100136.8</v>
      </c>
      <c r="AF22" s="78">
        <f t="shared" si="24"/>
        <v>-119834.84</v>
      </c>
      <c r="AG22" s="78">
        <f t="shared" si="24"/>
        <v>-126671.99999999999</v>
      </c>
      <c r="AH22" s="78">
        <f t="shared" si="24"/>
        <v>-113028.42</v>
      </c>
      <c r="AI22" s="78">
        <f t="shared" si="24"/>
        <v>-114045.4</v>
      </c>
      <c r="AM22" s="158"/>
      <c r="AN22" s="75" t="s">
        <v>95</v>
      </c>
      <c r="AO22" s="94" t="s">
        <v>96</v>
      </c>
      <c r="AP22" s="77">
        <f>AP17*AP19</f>
        <v>156235.15</v>
      </c>
      <c r="AQ22" s="78">
        <f t="shared" ref="AQ22:BA22" si="25">AQ17*AQ19</f>
        <v>143756.5</v>
      </c>
      <c r="AR22" s="78">
        <f t="shared" si="25"/>
        <v>137368.24</v>
      </c>
      <c r="AS22" s="78">
        <f t="shared" si="25"/>
        <v>146162.09999999998</v>
      </c>
      <c r="AT22" s="78">
        <f t="shared" si="25"/>
        <v>-91691.900000000009</v>
      </c>
      <c r="AU22" s="78">
        <f t="shared" si="25"/>
        <v>-103200.9</v>
      </c>
      <c r="AV22" s="78">
        <f t="shared" si="25"/>
        <v>-93110.080000000002</v>
      </c>
      <c r="AW22" s="78">
        <f t="shared" si="25"/>
        <v>-100136.8</v>
      </c>
      <c r="AX22" s="78">
        <f t="shared" si="25"/>
        <v>-119834.84</v>
      </c>
      <c r="AY22" s="78">
        <f t="shared" si="25"/>
        <v>-126671.99999999999</v>
      </c>
      <c r="AZ22" s="78">
        <f t="shared" si="25"/>
        <v>-113028.42</v>
      </c>
      <c r="BA22" s="78">
        <f t="shared" si="25"/>
        <v>-114045.4</v>
      </c>
    </row>
    <row r="23" spans="2:54" ht="24" customHeight="1" x14ac:dyDescent="0.4">
      <c r="C23" s="33" t="s">
        <v>21</v>
      </c>
      <c r="D23" s="4"/>
      <c r="E23" s="4"/>
      <c r="F23" s="4"/>
      <c r="K23" s="165" t="s">
        <v>132</v>
      </c>
      <c r="L23" s="166"/>
      <c r="M23" s="166"/>
      <c r="N23" s="166"/>
      <c r="O23" s="167"/>
      <c r="P23" s="168" t="s">
        <v>123</v>
      </c>
      <c r="Q23" s="169"/>
      <c r="R23" s="170"/>
      <c r="U23" s="158"/>
      <c r="V23" s="75" t="s">
        <v>97</v>
      </c>
      <c r="W23" s="94" t="s">
        <v>98</v>
      </c>
      <c r="X23" s="77">
        <f>X20+X21+X22</f>
        <v>315202.93</v>
      </c>
      <c r="Y23" s="78">
        <f t="shared" ref="Y23:AI23" si="26">Y20+Y21+Y22</f>
        <v>304985.5</v>
      </c>
      <c r="Z23" s="78">
        <f t="shared" si="26"/>
        <v>305528.07999999996</v>
      </c>
      <c r="AA23" s="78">
        <f t="shared" si="26"/>
        <v>364508.54999999993</v>
      </c>
      <c r="AB23" s="78">
        <f t="shared" si="26"/>
        <v>395052.22</v>
      </c>
      <c r="AC23" s="78">
        <f t="shared" si="26"/>
        <v>342012.9</v>
      </c>
      <c r="AD23" s="78">
        <f t="shared" si="26"/>
        <v>259952</v>
      </c>
      <c r="AE23" s="78">
        <f t="shared" si="26"/>
        <v>275753.59999999998</v>
      </c>
      <c r="AF23" s="78">
        <f t="shared" si="26"/>
        <v>326632.12</v>
      </c>
      <c r="AG23" s="78">
        <f t="shared" si="26"/>
        <v>339456</v>
      </c>
      <c r="AH23" s="78">
        <f t="shared" si="26"/>
        <v>305470.86</v>
      </c>
      <c r="AI23" s="78">
        <f t="shared" si="26"/>
        <v>305619.19999999995</v>
      </c>
      <c r="AM23" s="158"/>
      <c r="AN23" s="75" t="s">
        <v>97</v>
      </c>
      <c r="AO23" s="94" t="s">
        <v>98</v>
      </c>
      <c r="AP23" s="77">
        <f>AP20+AP21+AP22</f>
        <v>371289.41500000004</v>
      </c>
      <c r="AQ23" s="78">
        <f t="shared" ref="AQ23:BA23" si="27">AQ20+AQ21+AQ22</f>
        <v>361071.98499999999</v>
      </c>
      <c r="AR23" s="78">
        <f t="shared" si="27"/>
        <v>361614.565</v>
      </c>
      <c r="AS23" s="78">
        <f t="shared" si="27"/>
        <v>420595.03499999997</v>
      </c>
      <c r="AT23" s="78">
        <f t="shared" si="27"/>
        <v>453064.72</v>
      </c>
      <c r="AU23" s="78">
        <f t="shared" si="27"/>
        <v>400025.4</v>
      </c>
      <c r="AV23" s="78">
        <f t="shared" si="27"/>
        <v>317964.5</v>
      </c>
      <c r="AW23" s="78">
        <f t="shared" si="27"/>
        <v>333766.09999999998</v>
      </c>
      <c r="AX23" s="78">
        <f t="shared" si="27"/>
        <v>384644.62</v>
      </c>
      <c r="AY23" s="78">
        <f t="shared" si="27"/>
        <v>394493.5</v>
      </c>
      <c r="AZ23" s="78">
        <f t="shared" si="27"/>
        <v>353070.86</v>
      </c>
      <c r="BA23" s="78">
        <f t="shared" si="27"/>
        <v>353219.19999999995</v>
      </c>
    </row>
    <row r="24" spans="2:54" ht="34.9" customHeight="1" thickBot="1" x14ac:dyDescent="0.45">
      <c r="C24" s="34" t="s">
        <v>20</v>
      </c>
      <c r="D24" s="171">
        <v>0.438</v>
      </c>
      <c r="E24" s="172"/>
      <c r="F24" s="173"/>
      <c r="K24" s="181"/>
      <c r="L24" s="182"/>
      <c r="M24" s="182"/>
      <c r="N24" s="182"/>
      <c r="O24" s="183"/>
      <c r="P24" s="184" t="str">
        <f>IF(K24="","",Q8-Q21)</f>
        <v/>
      </c>
      <c r="Q24" s="185"/>
      <c r="R24" s="112" t="str">
        <f>IF(K24="","",Q38)</f>
        <v/>
      </c>
      <c r="U24" s="158"/>
      <c r="V24" s="46" t="s">
        <v>99</v>
      </c>
      <c r="W24" s="47" t="s">
        <v>100</v>
      </c>
      <c r="X24" s="48">
        <v>3.45</v>
      </c>
      <c r="Y24" s="49">
        <v>1.4</v>
      </c>
      <c r="Z24" s="49">
        <v>1.4</v>
      </c>
      <c r="AA24" s="49">
        <v>1.4</v>
      </c>
      <c r="AB24" s="49">
        <v>1.4</v>
      </c>
      <c r="AC24" s="49">
        <v>1.4</v>
      </c>
      <c r="AD24" s="49">
        <v>1.4</v>
      </c>
      <c r="AE24" s="49">
        <v>1.4</v>
      </c>
      <c r="AF24" s="49">
        <v>1.4</v>
      </c>
      <c r="AG24" s="49">
        <v>1.4</v>
      </c>
      <c r="AH24" s="49">
        <v>1.4</v>
      </c>
      <c r="AI24" s="49">
        <v>1.4</v>
      </c>
      <c r="AM24" s="158"/>
      <c r="AN24" s="46" t="s">
        <v>99</v>
      </c>
      <c r="AO24" s="47" t="s">
        <v>100</v>
      </c>
      <c r="AP24" s="48">
        <v>3.45</v>
      </c>
      <c r="AQ24" s="49">
        <v>1.4</v>
      </c>
      <c r="AR24" s="49">
        <v>1.4</v>
      </c>
      <c r="AS24" s="49">
        <v>1.4</v>
      </c>
      <c r="AT24" s="49">
        <v>1.4</v>
      </c>
      <c r="AU24" s="49">
        <v>1.4</v>
      </c>
      <c r="AV24" s="49">
        <v>1.4</v>
      </c>
      <c r="AW24" s="49">
        <v>1.4</v>
      </c>
      <c r="AX24" s="49">
        <v>1.4</v>
      </c>
      <c r="AY24" s="49">
        <v>1.4</v>
      </c>
      <c r="AZ24" s="49">
        <v>1.4</v>
      </c>
      <c r="BA24" s="49">
        <v>1.4</v>
      </c>
    </row>
    <row r="25" spans="2:54" ht="48.75" customHeight="1" thickBot="1" x14ac:dyDescent="0.45">
      <c r="C25" s="35" t="s">
        <v>28</v>
      </c>
      <c r="D25" s="186">
        <f>P19*D24/1000</f>
        <v>0</v>
      </c>
      <c r="E25" s="187"/>
      <c r="F25" s="188"/>
      <c r="K25" s="189" t="s">
        <v>37</v>
      </c>
      <c r="L25" s="189"/>
      <c r="M25" s="189"/>
      <c r="N25" s="189"/>
      <c r="O25" s="189"/>
      <c r="P25" s="190" t="s">
        <v>121</v>
      </c>
      <c r="Q25" s="190"/>
      <c r="R25" s="190"/>
      <c r="U25" s="158"/>
      <c r="V25" s="95" t="s">
        <v>101</v>
      </c>
      <c r="W25" s="94" t="s">
        <v>102</v>
      </c>
      <c r="X25" s="77">
        <f>X17*X24</f>
        <v>40989.450000000004</v>
      </c>
      <c r="Y25" s="78">
        <f t="shared" ref="Y25:AI25" si="28">Y17*Y24</f>
        <v>16870</v>
      </c>
      <c r="Z25" s="78">
        <f t="shared" si="28"/>
        <v>17595.199999999997</v>
      </c>
      <c r="AA25" s="78">
        <f t="shared" si="28"/>
        <v>20923</v>
      </c>
      <c r="AB25" s="78">
        <f t="shared" si="28"/>
        <v>21757.399999999998</v>
      </c>
      <c r="AC25" s="78">
        <f t="shared" si="28"/>
        <v>19901</v>
      </c>
      <c r="AD25" s="78">
        <f t="shared" si="28"/>
        <v>16542.399999999998</v>
      </c>
      <c r="AE25" s="78">
        <f t="shared" si="28"/>
        <v>17612</v>
      </c>
      <c r="AF25" s="78">
        <f t="shared" si="28"/>
        <v>20918.8</v>
      </c>
      <c r="AG25" s="78">
        <f t="shared" si="28"/>
        <v>21840</v>
      </c>
      <c r="AH25" s="78">
        <f t="shared" si="28"/>
        <v>19608.399999999998</v>
      </c>
      <c r="AI25" s="78">
        <f t="shared" si="28"/>
        <v>19663</v>
      </c>
      <c r="AM25" s="158"/>
      <c r="AN25" s="95" t="s">
        <v>101</v>
      </c>
      <c r="AO25" s="94" t="s">
        <v>102</v>
      </c>
      <c r="AP25" s="77">
        <f>AP17*AP24</f>
        <v>40989.450000000004</v>
      </c>
      <c r="AQ25" s="78">
        <f t="shared" ref="AQ25:BA25" si="29">AQ17*AQ24</f>
        <v>16870</v>
      </c>
      <c r="AR25" s="78">
        <f t="shared" si="29"/>
        <v>17595.199999999997</v>
      </c>
      <c r="AS25" s="78">
        <f t="shared" si="29"/>
        <v>20923</v>
      </c>
      <c r="AT25" s="78">
        <f t="shared" si="29"/>
        <v>21757.399999999998</v>
      </c>
      <c r="AU25" s="78">
        <f t="shared" si="29"/>
        <v>19901</v>
      </c>
      <c r="AV25" s="78">
        <f t="shared" si="29"/>
        <v>16542.399999999998</v>
      </c>
      <c r="AW25" s="78">
        <f t="shared" si="29"/>
        <v>17612</v>
      </c>
      <c r="AX25" s="78">
        <f t="shared" si="29"/>
        <v>20918.8</v>
      </c>
      <c r="AY25" s="78">
        <f t="shared" si="29"/>
        <v>21840</v>
      </c>
      <c r="AZ25" s="78">
        <f t="shared" si="29"/>
        <v>19608.399999999998</v>
      </c>
      <c r="BA25" s="78">
        <f t="shared" si="29"/>
        <v>19663</v>
      </c>
    </row>
    <row r="26" spans="2:54" ht="19.5" customHeight="1" x14ac:dyDescent="0.4">
      <c r="C26" s="174" t="s">
        <v>25</v>
      </c>
      <c r="D26" s="175">
        <f>P19/P8</f>
        <v>0</v>
      </c>
      <c r="E26" s="176"/>
      <c r="F26" s="177"/>
      <c r="K26" s="165" t="s">
        <v>133</v>
      </c>
      <c r="L26" s="166"/>
      <c r="M26" s="166"/>
      <c r="N26" s="166"/>
      <c r="O26" s="167"/>
      <c r="P26" s="168" t="s">
        <v>122</v>
      </c>
      <c r="Q26" s="169"/>
      <c r="R26" s="170"/>
      <c r="U26" s="158"/>
      <c r="V26" s="96" t="s">
        <v>103</v>
      </c>
      <c r="W26" s="97" t="s">
        <v>104</v>
      </c>
      <c r="X26" s="98">
        <f>-(X17*3.44)</f>
        <v>-40870.639999999999</v>
      </c>
      <c r="Y26" s="99">
        <f t="shared" ref="Y26:AA26" si="30">-(Y17*3.44)</f>
        <v>-41452</v>
      </c>
      <c r="Z26" s="99">
        <f t="shared" si="30"/>
        <v>-43233.919999999998</v>
      </c>
      <c r="AA26" s="99">
        <f t="shared" si="30"/>
        <v>-51410.799999999996</v>
      </c>
      <c r="AB26" s="99">
        <f>-(AB17*3.28)</f>
        <v>-50974.479999999996</v>
      </c>
      <c r="AC26" s="99">
        <f>-(AC17*3.28)</f>
        <v>-46625.2</v>
      </c>
      <c r="AD26" s="99">
        <f>-(AD17*1.58)</f>
        <v>-18669.280000000002</v>
      </c>
      <c r="AE26" s="99">
        <f>-(AE17*1.58)</f>
        <v>-19876.400000000001</v>
      </c>
      <c r="AF26" s="99">
        <f t="shared" ref="AF26:AI26" si="31">-(AF17*1.58)</f>
        <v>-23608.36</v>
      </c>
      <c r="AG26" s="99">
        <f t="shared" si="31"/>
        <v>-24648</v>
      </c>
      <c r="AH26" s="99">
        <f t="shared" si="31"/>
        <v>-22129.48</v>
      </c>
      <c r="AI26" s="99">
        <f t="shared" si="31"/>
        <v>-22191.100000000002</v>
      </c>
      <c r="AM26" s="158"/>
      <c r="AN26" s="96" t="s">
        <v>103</v>
      </c>
      <c r="AO26" s="97" t="s">
        <v>104</v>
      </c>
      <c r="AP26" s="98">
        <f>-(AP17*3.44)</f>
        <v>-40870.639999999999</v>
      </c>
      <c r="AQ26" s="99">
        <f t="shared" ref="AQ26:AS26" si="32">-(AQ17*3.44)</f>
        <v>-41452</v>
      </c>
      <c r="AR26" s="99">
        <f t="shared" si="32"/>
        <v>-43233.919999999998</v>
      </c>
      <c r="AS26" s="99">
        <f t="shared" si="32"/>
        <v>-51410.799999999996</v>
      </c>
      <c r="AT26" s="99">
        <f>-(AT17*3.28)</f>
        <v>-50974.479999999996</v>
      </c>
      <c r="AU26" s="99">
        <f>-(AU17*3.28)</f>
        <v>-46625.2</v>
      </c>
      <c r="AV26" s="99">
        <f>-(AV17*1.58)</f>
        <v>-18669.280000000002</v>
      </c>
      <c r="AW26" s="99">
        <f>-(AW17*1.58)</f>
        <v>-19876.400000000001</v>
      </c>
      <c r="AX26" s="99">
        <f t="shared" ref="AX26:BA26" si="33">-(AX17*1.58)</f>
        <v>-23608.36</v>
      </c>
      <c r="AY26" s="99">
        <f t="shared" si="33"/>
        <v>-24648</v>
      </c>
      <c r="AZ26" s="99">
        <f t="shared" si="33"/>
        <v>-22129.48</v>
      </c>
      <c r="BA26" s="99">
        <f t="shared" si="33"/>
        <v>-22191.100000000002</v>
      </c>
    </row>
    <row r="27" spans="2:54" ht="41.25" customHeight="1" thickBot="1" x14ac:dyDescent="0.45">
      <c r="C27" s="174"/>
      <c r="D27" s="178"/>
      <c r="E27" s="179"/>
      <c r="F27" s="180"/>
      <c r="K27" s="181"/>
      <c r="L27" s="182"/>
      <c r="M27" s="182"/>
      <c r="N27" s="182"/>
      <c r="O27" s="183"/>
      <c r="P27" s="191" t="str">
        <f>IF(K27="","",Q8-S21)</f>
        <v/>
      </c>
      <c r="Q27" s="192"/>
      <c r="R27" s="114" t="str">
        <f>IF(K27="","",R38)</f>
        <v/>
      </c>
      <c r="U27" s="159"/>
      <c r="V27" s="96" t="s">
        <v>105</v>
      </c>
      <c r="W27" s="80" t="s">
        <v>106</v>
      </c>
      <c r="X27" s="98">
        <v>-22001</v>
      </c>
      <c r="Y27" s="99"/>
      <c r="Z27" s="99"/>
      <c r="AA27" s="99"/>
      <c r="AB27" s="99">
        <v>-1</v>
      </c>
      <c r="AC27" s="99"/>
      <c r="AD27" s="99"/>
      <c r="AE27" s="99">
        <v>-1</v>
      </c>
      <c r="AF27" s="99">
        <v>-2</v>
      </c>
      <c r="AG27" s="99"/>
      <c r="AH27" s="99"/>
      <c r="AI27" s="99">
        <v>-1</v>
      </c>
      <c r="AM27" s="159"/>
      <c r="AN27" s="96" t="s">
        <v>105</v>
      </c>
      <c r="AO27" s="80" t="s">
        <v>106</v>
      </c>
      <c r="AP27" s="98">
        <v>-22001</v>
      </c>
      <c r="AQ27" s="99"/>
      <c r="AR27" s="99"/>
      <c r="AS27" s="99"/>
      <c r="AT27" s="99">
        <v>-1</v>
      </c>
      <c r="AU27" s="99"/>
      <c r="AV27" s="99"/>
      <c r="AW27" s="99">
        <v>-1</v>
      </c>
      <c r="AX27" s="99">
        <v>-2</v>
      </c>
      <c r="AY27" s="99"/>
      <c r="AZ27" s="99"/>
      <c r="BA27" s="99">
        <v>-1</v>
      </c>
    </row>
    <row r="28" spans="2:54" ht="19.5" thickBot="1" x14ac:dyDescent="0.45">
      <c r="U28" s="155"/>
      <c r="V28" s="83" t="s">
        <v>107</v>
      </c>
      <c r="W28" s="84" t="s">
        <v>108</v>
      </c>
      <c r="X28" s="85">
        <f>ROUNDDOWN(X23+X25+X26+X27,0)</f>
        <v>293320</v>
      </c>
      <c r="Y28" s="86">
        <f t="shared" ref="Y28:AI28" si="34">ROUNDDOWN(Y23+Y25+Y26+Y27,0)</f>
        <v>280403</v>
      </c>
      <c r="Z28" s="86">
        <f t="shared" si="34"/>
        <v>279889</v>
      </c>
      <c r="AA28" s="86">
        <f t="shared" si="34"/>
        <v>334020</v>
      </c>
      <c r="AB28" s="86">
        <f t="shared" si="34"/>
        <v>365834</v>
      </c>
      <c r="AC28" s="86">
        <f t="shared" si="34"/>
        <v>315288</v>
      </c>
      <c r="AD28" s="86">
        <f t="shared" si="34"/>
        <v>257825</v>
      </c>
      <c r="AE28" s="86">
        <f t="shared" si="34"/>
        <v>273488</v>
      </c>
      <c r="AF28" s="86">
        <f t="shared" si="34"/>
        <v>323940</v>
      </c>
      <c r="AG28" s="86">
        <f t="shared" si="34"/>
        <v>336648</v>
      </c>
      <c r="AH28" s="86">
        <f t="shared" si="34"/>
        <v>302949</v>
      </c>
      <c r="AI28" s="100">
        <f t="shared" si="34"/>
        <v>303090</v>
      </c>
      <c r="AJ28" s="87">
        <f t="shared" si="0"/>
        <v>3666694</v>
      </c>
      <c r="AM28" s="155"/>
      <c r="AN28" s="83" t="s">
        <v>107</v>
      </c>
      <c r="AO28" s="84" t="s">
        <v>108</v>
      </c>
      <c r="AP28" s="85">
        <f>ROUNDDOWN(AP23+AP25+AP26+AP27,0)</f>
        <v>349407</v>
      </c>
      <c r="AQ28" s="86">
        <f t="shared" ref="AQ28:BA28" si="35">ROUNDDOWN(AQ23+AQ25+AQ26+AQ27,0)</f>
        <v>336489</v>
      </c>
      <c r="AR28" s="86">
        <f t="shared" si="35"/>
        <v>335975</v>
      </c>
      <c r="AS28" s="86">
        <f t="shared" si="35"/>
        <v>390107</v>
      </c>
      <c r="AT28" s="86">
        <f t="shared" si="35"/>
        <v>423846</v>
      </c>
      <c r="AU28" s="86">
        <f t="shared" si="35"/>
        <v>373301</v>
      </c>
      <c r="AV28" s="86">
        <f t="shared" si="35"/>
        <v>315837</v>
      </c>
      <c r="AW28" s="86">
        <f t="shared" si="35"/>
        <v>331500</v>
      </c>
      <c r="AX28" s="86">
        <f t="shared" si="35"/>
        <v>381953</v>
      </c>
      <c r="AY28" s="86">
        <f t="shared" si="35"/>
        <v>391685</v>
      </c>
      <c r="AZ28" s="86">
        <f t="shared" si="35"/>
        <v>350549</v>
      </c>
      <c r="BA28" s="100">
        <f t="shared" si="35"/>
        <v>350690</v>
      </c>
      <c r="BB28" s="87">
        <f t="shared" ref="BB28" si="36">SUM(AP28:BA28)</f>
        <v>4331339</v>
      </c>
    </row>
    <row r="29" spans="2:54" ht="19.5" customHeight="1" x14ac:dyDescent="0.4">
      <c r="U29" s="102" t="s">
        <v>110</v>
      </c>
      <c r="AM29" s="102" t="s">
        <v>110</v>
      </c>
    </row>
    <row r="30" spans="2:54" x14ac:dyDescent="0.4">
      <c r="U30" s="102" t="s">
        <v>115</v>
      </c>
      <c r="AM30" s="102" t="s">
        <v>115</v>
      </c>
    </row>
    <row r="31" spans="2:54" ht="18.75" customHeight="1" x14ac:dyDescent="0.4">
      <c r="U31" s="101" t="s">
        <v>109</v>
      </c>
      <c r="AM31" s="101" t="s">
        <v>109</v>
      </c>
    </row>
    <row r="33" spans="10:54" x14ac:dyDescent="0.4">
      <c r="P33" s="1" t="s">
        <v>119</v>
      </c>
    </row>
    <row r="34" spans="10:54" x14ac:dyDescent="0.4">
      <c r="R34" s="1" t="s">
        <v>120</v>
      </c>
    </row>
    <row r="35" spans="10:54" x14ac:dyDescent="0.4">
      <c r="Q35" s="105">
        <f>BB13</f>
        <v>0</v>
      </c>
      <c r="R35" s="105">
        <f>BB46</f>
        <v>0</v>
      </c>
      <c r="U35" s="124" t="s">
        <v>116</v>
      </c>
      <c r="W35" s="126" t="s">
        <v>41</v>
      </c>
      <c r="Y35" s="128" t="s">
        <v>42</v>
      </c>
      <c r="Z35" s="128"/>
      <c r="AA35" s="148">
        <f>K27</f>
        <v>0</v>
      </c>
      <c r="AB35" s="124" t="s">
        <v>43</v>
      </c>
      <c r="AM35" s="124" t="s">
        <v>116</v>
      </c>
      <c r="AO35" s="126" t="s">
        <v>41</v>
      </c>
      <c r="AQ35" s="128" t="s">
        <v>42</v>
      </c>
      <c r="AR35" s="128"/>
      <c r="AS35" s="148">
        <f>AA35</f>
        <v>0</v>
      </c>
      <c r="AT35" s="124" t="s">
        <v>43</v>
      </c>
    </row>
    <row r="36" spans="10:54" ht="19.5" thickBot="1" x14ac:dyDescent="0.45">
      <c r="Q36" s="105">
        <f>BB28</f>
        <v>4331339</v>
      </c>
      <c r="R36" s="105">
        <f>BB61</f>
        <v>4331339</v>
      </c>
      <c r="U36" s="125"/>
      <c r="W36" s="127"/>
      <c r="Y36" s="129"/>
      <c r="Z36" s="129"/>
      <c r="AA36" s="149"/>
      <c r="AB36" s="125"/>
      <c r="AM36" s="125"/>
      <c r="AO36" s="127"/>
      <c r="AQ36" s="129"/>
      <c r="AR36" s="129"/>
      <c r="AS36" s="149"/>
      <c r="AT36" s="125"/>
    </row>
    <row r="37" spans="10:54" x14ac:dyDescent="0.4">
      <c r="J37" s="113">
        <v>11</v>
      </c>
      <c r="Q37" s="105">
        <f>SUM(Q35:Q36)</f>
        <v>4331339</v>
      </c>
      <c r="R37" s="105">
        <f>SUM(R35:R36)</f>
        <v>4331339</v>
      </c>
      <c r="U37" s="40"/>
      <c r="V37" s="41"/>
      <c r="W37" s="42" t="s">
        <v>44</v>
      </c>
      <c r="X37" s="43" t="s">
        <v>45</v>
      </c>
      <c r="Y37" s="40" t="s">
        <v>46</v>
      </c>
      <c r="Z37" s="40" t="s">
        <v>47</v>
      </c>
      <c r="AA37" s="44" t="s">
        <v>48</v>
      </c>
      <c r="AB37" s="40" t="s">
        <v>49</v>
      </c>
      <c r="AC37" s="40" t="s">
        <v>50</v>
      </c>
      <c r="AD37" s="40" t="s">
        <v>51</v>
      </c>
      <c r="AE37" s="40" t="s">
        <v>52</v>
      </c>
      <c r="AF37" s="40" t="s">
        <v>53</v>
      </c>
      <c r="AG37" s="40" t="s">
        <v>54</v>
      </c>
      <c r="AH37" s="40" t="s">
        <v>55</v>
      </c>
      <c r="AI37" s="40" t="s">
        <v>56</v>
      </c>
      <c r="AJ37" s="45" t="s">
        <v>57</v>
      </c>
      <c r="AM37" s="40"/>
      <c r="AN37" s="41"/>
      <c r="AO37" s="42" t="s">
        <v>44</v>
      </c>
      <c r="AP37" s="43" t="s">
        <v>45</v>
      </c>
      <c r="AQ37" s="40" t="s">
        <v>46</v>
      </c>
      <c r="AR37" s="40" t="s">
        <v>47</v>
      </c>
      <c r="AS37" s="44" t="s">
        <v>48</v>
      </c>
      <c r="AT37" s="40" t="s">
        <v>49</v>
      </c>
      <c r="AU37" s="40" t="s">
        <v>50</v>
      </c>
      <c r="AV37" s="40" t="s">
        <v>51</v>
      </c>
      <c r="AW37" s="40" t="s">
        <v>52</v>
      </c>
      <c r="AX37" s="40" t="s">
        <v>53</v>
      </c>
      <c r="AY37" s="40" t="s">
        <v>54</v>
      </c>
      <c r="AZ37" s="40" t="s">
        <v>55</v>
      </c>
      <c r="BA37" s="40" t="s">
        <v>56</v>
      </c>
      <c r="BB37" s="45" t="s">
        <v>57</v>
      </c>
    </row>
    <row r="38" spans="10:54" x14ac:dyDescent="0.4">
      <c r="Q38" s="105">
        <f>Q8-Q37</f>
        <v>0</v>
      </c>
      <c r="R38" s="105">
        <f>Q8-R37</f>
        <v>0</v>
      </c>
      <c r="U38" s="140" t="s">
        <v>58</v>
      </c>
      <c r="V38" s="46" t="s">
        <v>59</v>
      </c>
      <c r="W38" s="47" t="s">
        <v>60</v>
      </c>
      <c r="X38" s="48">
        <v>11881</v>
      </c>
      <c r="Y38" s="49">
        <v>12050</v>
      </c>
      <c r="Z38" s="49">
        <v>12568</v>
      </c>
      <c r="AA38" s="49">
        <v>14945</v>
      </c>
      <c r="AB38" s="49">
        <v>15541</v>
      </c>
      <c r="AC38" s="49">
        <v>14215</v>
      </c>
      <c r="AD38" s="49">
        <v>11816</v>
      </c>
      <c r="AE38" s="49">
        <v>12580</v>
      </c>
      <c r="AF38" s="49">
        <v>14942</v>
      </c>
      <c r="AG38" s="49">
        <v>15600</v>
      </c>
      <c r="AH38" s="49">
        <v>14006</v>
      </c>
      <c r="AI38" s="49">
        <v>14045</v>
      </c>
      <c r="AJ38" s="50">
        <f>SUM(X38:AI38)</f>
        <v>164189</v>
      </c>
      <c r="AM38" s="140" t="s">
        <v>58</v>
      </c>
      <c r="AN38" s="46" t="s">
        <v>59</v>
      </c>
      <c r="AO38" s="47" t="s">
        <v>60</v>
      </c>
      <c r="AP38" s="48">
        <v>11881</v>
      </c>
      <c r="AQ38" s="49">
        <v>12050</v>
      </c>
      <c r="AR38" s="49">
        <v>12568</v>
      </c>
      <c r="AS38" s="49">
        <v>14945</v>
      </c>
      <c r="AT38" s="49">
        <v>15541</v>
      </c>
      <c r="AU38" s="49">
        <v>14215</v>
      </c>
      <c r="AV38" s="49">
        <v>11816</v>
      </c>
      <c r="AW38" s="49">
        <v>12580</v>
      </c>
      <c r="AX38" s="49">
        <v>14942</v>
      </c>
      <c r="AY38" s="49">
        <v>15600</v>
      </c>
      <c r="AZ38" s="49">
        <v>14006</v>
      </c>
      <c r="BA38" s="49">
        <v>14045</v>
      </c>
      <c r="BB38" s="50">
        <f>SUM(AP38:BA38)</f>
        <v>164189</v>
      </c>
    </row>
    <row r="39" spans="10:54" x14ac:dyDescent="0.4">
      <c r="U39" s="140"/>
      <c r="V39" s="51" t="s">
        <v>61</v>
      </c>
      <c r="W39" s="52" t="s">
        <v>62</v>
      </c>
      <c r="X39" s="53">
        <f>$D$19</f>
        <v>0</v>
      </c>
      <c r="Y39" s="53">
        <f>$E$19</f>
        <v>0</v>
      </c>
      <c r="Z39" s="53">
        <f>$F$19</f>
        <v>0</v>
      </c>
      <c r="AA39" s="53">
        <f>$G$19</f>
        <v>0</v>
      </c>
      <c r="AB39" s="53">
        <f>$H$19</f>
        <v>0</v>
      </c>
      <c r="AC39" s="53">
        <f>$I$19</f>
        <v>0</v>
      </c>
      <c r="AD39" s="53">
        <f>$J$19</f>
        <v>0</v>
      </c>
      <c r="AE39" s="53">
        <f>$K$19</f>
        <v>0</v>
      </c>
      <c r="AF39" s="53">
        <f>$L$19</f>
        <v>0</v>
      </c>
      <c r="AG39" s="53">
        <f>$M$19</f>
        <v>0</v>
      </c>
      <c r="AH39" s="53">
        <f>$N$19</f>
        <v>0</v>
      </c>
      <c r="AI39" s="53">
        <f>$O$19</f>
        <v>0</v>
      </c>
      <c r="AJ39" s="50">
        <f t="shared" ref="AJ39:AJ44" si="37">SUM(X39:AI39)</f>
        <v>0</v>
      </c>
      <c r="AM39" s="140"/>
      <c r="AN39" s="51" t="s">
        <v>61</v>
      </c>
      <c r="AO39" s="52" t="s">
        <v>62</v>
      </c>
      <c r="AP39" s="53">
        <f>$D$19</f>
        <v>0</v>
      </c>
      <c r="AQ39" s="53">
        <f>$E$19</f>
        <v>0</v>
      </c>
      <c r="AR39" s="53">
        <f>$F$19</f>
        <v>0</v>
      </c>
      <c r="AS39" s="53">
        <f>$G$19</f>
        <v>0</v>
      </c>
      <c r="AT39" s="53">
        <f>$H$19</f>
        <v>0</v>
      </c>
      <c r="AU39" s="53">
        <f>$I$19</f>
        <v>0</v>
      </c>
      <c r="AV39" s="53">
        <f>$J$19</f>
        <v>0</v>
      </c>
      <c r="AW39" s="53">
        <f>$K$19</f>
        <v>0</v>
      </c>
      <c r="AX39" s="53">
        <f>$L$19</f>
        <v>0</v>
      </c>
      <c r="AY39" s="53">
        <f>$M$19</f>
        <v>0</v>
      </c>
      <c r="AZ39" s="53">
        <f>$N$19</f>
        <v>0</v>
      </c>
      <c r="BA39" s="53">
        <f>$O$19</f>
        <v>0</v>
      </c>
      <c r="BB39" s="50">
        <f t="shared" ref="BB39:BB44" si="38">SUM(AP39:BA39)</f>
        <v>0</v>
      </c>
    </row>
    <row r="40" spans="10:54" ht="19.5" thickBot="1" x14ac:dyDescent="0.45">
      <c r="U40" s="141"/>
      <c r="V40" s="54" t="s">
        <v>63</v>
      </c>
      <c r="W40" s="55" t="s">
        <v>64</v>
      </c>
      <c r="X40" s="56">
        <f>X38-X39</f>
        <v>11881</v>
      </c>
      <c r="Y40" s="57">
        <f t="shared" ref="Y40:AI40" si="39">Y38-Y39</f>
        <v>12050</v>
      </c>
      <c r="Z40" s="57">
        <f t="shared" si="39"/>
        <v>12568</v>
      </c>
      <c r="AA40" s="57">
        <f t="shared" si="39"/>
        <v>14945</v>
      </c>
      <c r="AB40" s="57">
        <f t="shared" si="39"/>
        <v>15541</v>
      </c>
      <c r="AC40" s="57">
        <f t="shared" si="39"/>
        <v>14215</v>
      </c>
      <c r="AD40" s="57">
        <f t="shared" si="39"/>
        <v>11816</v>
      </c>
      <c r="AE40" s="57">
        <f t="shared" si="39"/>
        <v>12580</v>
      </c>
      <c r="AF40" s="57">
        <f t="shared" si="39"/>
        <v>14942</v>
      </c>
      <c r="AG40" s="57">
        <f t="shared" si="39"/>
        <v>15600</v>
      </c>
      <c r="AH40" s="57">
        <f t="shared" si="39"/>
        <v>14006</v>
      </c>
      <c r="AI40" s="57">
        <f t="shared" si="39"/>
        <v>14045</v>
      </c>
      <c r="AJ40" s="58">
        <f t="shared" si="37"/>
        <v>164189</v>
      </c>
      <c r="AM40" s="141"/>
      <c r="AN40" s="54" t="s">
        <v>63</v>
      </c>
      <c r="AO40" s="55" t="s">
        <v>64</v>
      </c>
      <c r="AP40" s="56">
        <f>AP38-AP39</f>
        <v>11881</v>
      </c>
      <c r="AQ40" s="57">
        <f t="shared" ref="AQ40:BA40" si="40">AQ38-AQ39</f>
        <v>12050</v>
      </c>
      <c r="AR40" s="57">
        <f t="shared" si="40"/>
        <v>12568</v>
      </c>
      <c r="AS40" s="57">
        <f t="shared" si="40"/>
        <v>14945</v>
      </c>
      <c r="AT40" s="57">
        <f t="shared" si="40"/>
        <v>15541</v>
      </c>
      <c r="AU40" s="57">
        <f t="shared" si="40"/>
        <v>14215</v>
      </c>
      <c r="AV40" s="57">
        <f t="shared" si="40"/>
        <v>11816</v>
      </c>
      <c r="AW40" s="57">
        <f t="shared" si="40"/>
        <v>12580</v>
      </c>
      <c r="AX40" s="57">
        <f t="shared" si="40"/>
        <v>14942</v>
      </c>
      <c r="AY40" s="57">
        <f t="shared" si="40"/>
        <v>15600</v>
      </c>
      <c r="AZ40" s="57">
        <f t="shared" si="40"/>
        <v>14006</v>
      </c>
      <c r="BA40" s="57">
        <f t="shared" si="40"/>
        <v>14045</v>
      </c>
      <c r="BB40" s="58">
        <f t="shared" si="38"/>
        <v>164189</v>
      </c>
    </row>
    <row r="41" spans="10:54" ht="19.5" thickBot="1" x14ac:dyDescent="0.45">
      <c r="U41" s="59" t="s">
        <v>65</v>
      </c>
      <c r="V41" s="60"/>
      <c r="W41" s="61" t="s">
        <v>66</v>
      </c>
      <c r="X41" s="62">
        <v>349407</v>
      </c>
      <c r="Y41" s="63">
        <v>336489</v>
      </c>
      <c r="Z41" s="63">
        <v>335975</v>
      </c>
      <c r="AA41" s="63">
        <v>390107</v>
      </c>
      <c r="AB41" s="63">
        <v>423846</v>
      </c>
      <c r="AC41" s="63">
        <v>373301</v>
      </c>
      <c r="AD41" s="63">
        <v>315837</v>
      </c>
      <c r="AE41" s="63">
        <v>331500</v>
      </c>
      <c r="AF41" s="63">
        <v>381953</v>
      </c>
      <c r="AG41" s="63">
        <v>391685</v>
      </c>
      <c r="AH41" s="63">
        <v>350549</v>
      </c>
      <c r="AI41" s="64">
        <v>350690</v>
      </c>
      <c r="AJ41" s="65">
        <f t="shared" si="37"/>
        <v>4331339</v>
      </c>
      <c r="AM41" s="59" t="s">
        <v>65</v>
      </c>
      <c r="AN41" s="60"/>
      <c r="AO41" s="61" t="s">
        <v>66</v>
      </c>
      <c r="AP41" s="62">
        <v>349407</v>
      </c>
      <c r="AQ41" s="63">
        <v>336489</v>
      </c>
      <c r="AR41" s="63">
        <v>335975</v>
      </c>
      <c r="AS41" s="63">
        <v>390107</v>
      </c>
      <c r="AT41" s="63">
        <v>423846</v>
      </c>
      <c r="AU41" s="63">
        <v>373301</v>
      </c>
      <c r="AV41" s="63">
        <v>315837</v>
      </c>
      <c r="AW41" s="63">
        <v>331500</v>
      </c>
      <c r="AX41" s="63">
        <v>381953</v>
      </c>
      <c r="AY41" s="63">
        <v>391685</v>
      </c>
      <c r="AZ41" s="63">
        <v>350549</v>
      </c>
      <c r="BA41" s="64">
        <v>350690</v>
      </c>
      <c r="BB41" s="65">
        <f t="shared" si="38"/>
        <v>4331339</v>
      </c>
    </row>
    <row r="42" spans="10:54" ht="19.5" thickBot="1" x14ac:dyDescent="0.45">
      <c r="U42" s="132" t="s">
        <v>67</v>
      </c>
      <c r="V42" s="66" t="s">
        <v>68</v>
      </c>
      <c r="W42" s="67" t="s">
        <v>69</v>
      </c>
      <c r="X42" s="68">
        <f t="shared" ref="X42:Z42" si="41">X46+X61</f>
        <v>293320</v>
      </c>
      <c r="Y42" s="69">
        <f t="shared" si="41"/>
        <v>280403</v>
      </c>
      <c r="Z42" s="69">
        <f t="shared" si="41"/>
        <v>279889</v>
      </c>
      <c r="AA42" s="69">
        <f>AA46+AA61</f>
        <v>334020</v>
      </c>
      <c r="AB42" s="69">
        <f t="shared" ref="AB42:AC42" si="42">AB46+AB61</f>
        <v>365834</v>
      </c>
      <c r="AC42" s="69">
        <f t="shared" si="42"/>
        <v>315288</v>
      </c>
      <c r="AD42" s="69">
        <f>AD46+AD61</f>
        <v>257825</v>
      </c>
      <c r="AE42" s="69">
        <f t="shared" ref="AE42:AI42" si="43">AE46+AE61</f>
        <v>273488</v>
      </c>
      <c r="AF42" s="69">
        <f t="shared" si="43"/>
        <v>323940</v>
      </c>
      <c r="AG42" s="69">
        <f t="shared" si="43"/>
        <v>336648</v>
      </c>
      <c r="AH42" s="69">
        <f t="shared" si="43"/>
        <v>302949</v>
      </c>
      <c r="AI42" s="70">
        <f t="shared" si="43"/>
        <v>303090</v>
      </c>
      <c r="AJ42" s="71">
        <f t="shared" si="37"/>
        <v>3666694</v>
      </c>
      <c r="AM42" s="132" t="s">
        <v>67</v>
      </c>
      <c r="AN42" s="66" t="s">
        <v>68</v>
      </c>
      <c r="AO42" s="67" t="s">
        <v>69</v>
      </c>
      <c r="AP42" s="68">
        <f t="shared" ref="AP42:AR42" si="44">AP46+AP61</f>
        <v>349407</v>
      </c>
      <c r="AQ42" s="69">
        <f t="shared" si="44"/>
        <v>336489</v>
      </c>
      <c r="AR42" s="69">
        <f t="shared" si="44"/>
        <v>335975</v>
      </c>
      <c r="AS42" s="69">
        <f>AS46+AS61</f>
        <v>390107</v>
      </c>
      <c r="AT42" s="69">
        <f t="shared" ref="AT42:BA42" si="45">AT46+AT61</f>
        <v>423846</v>
      </c>
      <c r="AU42" s="69">
        <f t="shared" si="45"/>
        <v>373301</v>
      </c>
      <c r="AV42" s="69">
        <f t="shared" si="45"/>
        <v>315837</v>
      </c>
      <c r="AW42" s="69">
        <f t="shared" si="45"/>
        <v>331500</v>
      </c>
      <c r="AX42" s="69">
        <f t="shared" si="45"/>
        <v>381953</v>
      </c>
      <c r="AY42" s="69">
        <f t="shared" si="45"/>
        <v>391685</v>
      </c>
      <c r="AZ42" s="69">
        <f t="shared" si="45"/>
        <v>350549</v>
      </c>
      <c r="BA42" s="70">
        <f t="shared" si="45"/>
        <v>350690</v>
      </c>
      <c r="BB42" s="71">
        <f t="shared" si="38"/>
        <v>4331339</v>
      </c>
    </row>
    <row r="43" spans="10:54" x14ac:dyDescent="0.4">
      <c r="U43" s="133"/>
      <c r="V43" s="50" t="s">
        <v>70</v>
      </c>
      <c r="W43" s="72" t="s">
        <v>71</v>
      </c>
      <c r="X43" s="73">
        <f t="shared" ref="X43:AI43" si="46">X39</f>
        <v>0</v>
      </c>
      <c r="Y43" s="74">
        <f t="shared" si="46"/>
        <v>0</v>
      </c>
      <c r="Z43" s="74">
        <f t="shared" si="46"/>
        <v>0</v>
      </c>
      <c r="AA43" s="74">
        <f t="shared" si="46"/>
        <v>0</v>
      </c>
      <c r="AB43" s="74">
        <f t="shared" si="46"/>
        <v>0</v>
      </c>
      <c r="AC43" s="74">
        <f t="shared" si="46"/>
        <v>0</v>
      </c>
      <c r="AD43" s="74">
        <f t="shared" si="46"/>
        <v>0</v>
      </c>
      <c r="AE43" s="74">
        <f t="shared" si="46"/>
        <v>0</v>
      </c>
      <c r="AF43" s="74">
        <f t="shared" si="46"/>
        <v>0</v>
      </c>
      <c r="AG43" s="74">
        <f t="shared" si="46"/>
        <v>0</v>
      </c>
      <c r="AH43" s="74">
        <f t="shared" si="46"/>
        <v>0</v>
      </c>
      <c r="AI43" s="74">
        <f t="shared" si="46"/>
        <v>0</v>
      </c>
      <c r="AJ43" s="102">
        <f t="shared" si="37"/>
        <v>0</v>
      </c>
      <c r="AM43" s="133"/>
      <c r="AN43" s="50" t="s">
        <v>70</v>
      </c>
      <c r="AO43" s="72" t="s">
        <v>71</v>
      </c>
      <c r="AP43" s="73">
        <f>AP39</f>
        <v>0</v>
      </c>
      <c r="AQ43" s="74">
        <f>AQ39</f>
        <v>0</v>
      </c>
      <c r="AR43" s="74">
        <f t="shared" ref="AR43:BA43" si="47">AR39</f>
        <v>0</v>
      </c>
      <c r="AS43" s="74">
        <f t="shared" si="47"/>
        <v>0</v>
      </c>
      <c r="AT43" s="74">
        <f t="shared" si="47"/>
        <v>0</v>
      </c>
      <c r="AU43" s="74">
        <f t="shared" si="47"/>
        <v>0</v>
      </c>
      <c r="AV43" s="74">
        <f t="shared" si="47"/>
        <v>0</v>
      </c>
      <c r="AW43" s="74">
        <f t="shared" si="47"/>
        <v>0</v>
      </c>
      <c r="AX43" s="74">
        <f t="shared" si="47"/>
        <v>0</v>
      </c>
      <c r="AY43" s="74">
        <f t="shared" si="47"/>
        <v>0</v>
      </c>
      <c r="AZ43" s="74">
        <f t="shared" si="47"/>
        <v>0</v>
      </c>
      <c r="BA43" s="74">
        <f t="shared" si="47"/>
        <v>0</v>
      </c>
      <c r="BB43" s="102">
        <f t="shared" si="38"/>
        <v>0</v>
      </c>
    </row>
    <row r="44" spans="10:54" x14ac:dyDescent="0.4">
      <c r="U44" s="134"/>
      <c r="V44" s="75" t="s">
        <v>72</v>
      </c>
      <c r="W44" s="76" t="s">
        <v>73</v>
      </c>
      <c r="X44" s="77">
        <f t="shared" ref="X44:AI44" si="48">X38-X43</f>
        <v>11881</v>
      </c>
      <c r="Y44" s="78">
        <f t="shared" si="48"/>
        <v>12050</v>
      </c>
      <c r="Z44" s="78">
        <f t="shared" si="48"/>
        <v>12568</v>
      </c>
      <c r="AA44" s="78">
        <f t="shared" si="48"/>
        <v>14945</v>
      </c>
      <c r="AB44" s="78">
        <f t="shared" si="48"/>
        <v>15541</v>
      </c>
      <c r="AC44" s="78">
        <f t="shared" si="48"/>
        <v>14215</v>
      </c>
      <c r="AD44" s="78">
        <f t="shared" si="48"/>
        <v>11816</v>
      </c>
      <c r="AE44" s="78">
        <f t="shared" si="48"/>
        <v>12580</v>
      </c>
      <c r="AF44" s="78">
        <f t="shared" si="48"/>
        <v>14942</v>
      </c>
      <c r="AG44" s="78">
        <f t="shared" si="48"/>
        <v>15600</v>
      </c>
      <c r="AH44" s="78">
        <f t="shared" si="48"/>
        <v>14006</v>
      </c>
      <c r="AI44" s="78">
        <f t="shared" si="48"/>
        <v>14045</v>
      </c>
      <c r="AJ44" s="75">
        <f t="shared" si="37"/>
        <v>164189</v>
      </c>
      <c r="AM44" s="134"/>
      <c r="AN44" s="75" t="s">
        <v>72</v>
      </c>
      <c r="AO44" s="76" t="s">
        <v>73</v>
      </c>
      <c r="AP44" s="77">
        <f>AP38-AP43</f>
        <v>11881</v>
      </c>
      <c r="AQ44" s="78">
        <f t="shared" ref="AQ44:BA44" si="49">AQ38-AQ43</f>
        <v>12050</v>
      </c>
      <c r="AR44" s="78">
        <f t="shared" si="49"/>
        <v>12568</v>
      </c>
      <c r="AS44" s="78">
        <f t="shared" si="49"/>
        <v>14945</v>
      </c>
      <c r="AT44" s="78">
        <f t="shared" si="49"/>
        <v>15541</v>
      </c>
      <c r="AU44" s="78">
        <f t="shared" si="49"/>
        <v>14215</v>
      </c>
      <c r="AV44" s="78">
        <f t="shared" si="49"/>
        <v>11816</v>
      </c>
      <c r="AW44" s="78">
        <f t="shared" si="49"/>
        <v>12580</v>
      </c>
      <c r="AX44" s="78">
        <f t="shared" si="49"/>
        <v>14942</v>
      </c>
      <c r="AY44" s="78">
        <f t="shared" si="49"/>
        <v>15600</v>
      </c>
      <c r="AZ44" s="78">
        <f t="shared" si="49"/>
        <v>14006</v>
      </c>
      <c r="BA44" s="78">
        <f t="shared" si="49"/>
        <v>14045</v>
      </c>
      <c r="BB44" s="75">
        <f t="shared" si="38"/>
        <v>164189</v>
      </c>
    </row>
    <row r="45" spans="10:54" ht="19.5" thickBot="1" x14ac:dyDescent="0.45">
      <c r="U45" s="154" t="s">
        <v>74</v>
      </c>
      <c r="V45" s="79" t="s">
        <v>75</v>
      </c>
      <c r="W45" s="80" t="s">
        <v>76</v>
      </c>
      <c r="X45" s="81">
        <f>$AA$35</f>
        <v>0</v>
      </c>
      <c r="Y45" s="82">
        <f>$AA$35</f>
        <v>0</v>
      </c>
      <c r="Z45" s="82">
        <f t="shared" ref="Z45:AI45" si="50">$AA$35</f>
        <v>0</v>
      </c>
      <c r="AA45" s="82">
        <f t="shared" si="50"/>
        <v>0</v>
      </c>
      <c r="AB45" s="82">
        <f t="shared" si="50"/>
        <v>0</v>
      </c>
      <c r="AC45" s="82">
        <f t="shared" si="50"/>
        <v>0</v>
      </c>
      <c r="AD45" s="82">
        <f t="shared" si="50"/>
        <v>0</v>
      </c>
      <c r="AE45" s="82">
        <f t="shared" si="50"/>
        <v>0</v>
      </c>
      <c r="AF45" s="82">
        <f t="shared" si="50"/>
        <v>0</v>
      </c>
      <c r="AG45" s="82">
        <f t="shared" si="50"/>
        <v>0</v>
      </c>
      <c r="AH45" s="82">
        <f t="shared" si="50"/>
        <v>0</v>
      </c>
      <c r="AI45" s="82">
        <f t="shared" si="50"/>
        <v>0</v>
      </c>
      <c r="AM45" s="154" t="s">
        <v>74</v>
      </c>
      <c r="AN45" s="79" t="s">
        <v>75</v>
      </c>
      <c r="AO45" s="80" t="s">
        <v>76</v>
      </c>
      <c r="AP45" s="81">
        <f>$AS$35</f>
        <v>0</v>
      </c>
      <c r="AQ45" s="82">
        <f>$AS$35</f>
        <v>0</v>
      </c>
      <c r="AR45" s="82">
        <f t="shared" ref="AR45:BA45" si="51">$AS$35</f>
        <v>0</v>
      </c>
      <c r="AS45" s="82">
        <f t="shared" si="51"/>
        <v>0</v>
      </c>
      <c r="AT45" s="82">
        <f t="shared" si="51"/>
        <v>0</v>
      </c>
      <c r="AU45" s="82">
        <f t="shared" si="51"/>
        <v>0</v>
      </c>
      <c r="AV45" s="82">
        <f t="shared" si="51"/>
        <v>0</v>
      </c>
      <c r="AW45" s="82">
        <f t="shared" si="51"/>
        <v>0</v>
      </c>
      <c r="AX45" s="82">
        <f t="shared" si="51"/>
        <v>0</v>
      </c>
      <c r="AY45" s="82">
        <f t="shared" si="51"/>
        <v>0</v>
      </c>
      <c r="AZ45" s="82">
        <f t="shared" si="51"/>
        <v>0</v>
      </c>
      <c r="BA45" s="82">
        <f t="shared" si="51"/>
        <v>0</v>
      </c>
    </row>
    <row r="46" spans="10:54" ht="19.5" thickBot="1" x14ac:dyDescent="0.45">
      <c r="U46" s="155"/>
      <c r="V46" s="83" t="s">
        <v>77</v>
      </c>
      <c r="W46" s="84" t="s">
        <v>78</v>
      </c>
      <c r="X46" s="85">
        <f>X43*X45</f>
        <v>0</v>
      </c>
      <c r="Y46" s="86">
        <f t="shared" ref="Y46:AI46" si="52">Y43*Y45</f>
        <v>0</v>
      </c>
      <c r="Z46" s="86">
        <f t="shared" si="52"/>
        <v>0</v>
      </c>
      <c r="AA46" s="86">
        <f t="shared" si="52"/>
        <v>0</v>
      </c>
      <c r="AB46" s="86">
        <f t="shared" si="52"/>
        <v>0</v>
      </c>
      <c r="AC46" s="86">
        <f t="shared" si="52"/>
        <v>0</v>
      </c>
      <c r="AD46" s="86">
        <f t="shared" si="52"/>
        <v>0</v>
      </c>
      <c r="AE46" s="86">
        <f t="shared" si="52"/>
        <v>0</v>
      </c>
      <c r="AF46" s="86">
        <f t="shared" si="52"/>
        <v>0</v>
      </c>
      <c r="AG46" s="86">
        <f t="shared" si="52"/>
        <v>0</v>
      </c>
      <c r="AH46" s="86">
        <f t="shared" si="52"/>
        <v>0</v>
      </c>
      <c r="AI46" s="86">
        <f t="shared" si="52"/>
        <v>0</v>
      </c>
      <c r="AJ46" s="87">
        <f t="shared" ref="AJ46" si="53">SUM(X46:AI46)</f>
        <v>0</v>
      </c>
      <c r="AM46" s="155"/>
      <c r="AN46" s="83" t="s">
        <v>77</v>
      </c>
      <c r="AO46" s="84" t="s">
        <v>78</v>
      </c>
      <c r="AP46" s="85">
        <f>AP43*AP45</f>
        <v>0</v>
      </c>
      <c r="AQ46" s="86">
        <f t="shared" ref="AQ46:BA46" si="54">AQ43*AQ45</f>
        <v>0</v>
      </c>
      <c r="AR46" s="86">
        <f t="shared" si="54"/>
        <v>0</v>
      </c>
      <c r="AS46" s="86">
        <f t="shared" si="54"/>
        <v>0</v>
      </c>
      <c r="AT46" s="86">
        <f t="shared" si="54"/>
        <v>0</v>
      </c>
      <c r="AU46" s="86">
        <f t="shared" si="54"/>
        <v>0</v>
      </c>
      <c r="AV46" s="86">
        <f t="shared" si="54"/>
        <v>0</v>
      </c>
      <c r="AW46" s="86">
        <f t="shared" si="54"/>
        <v>0</v>
      </c>
      <c r="AX46" s="86">
        <f t="shared" si="54"/>
        <v>0</v>
      </c>
      <c r="AY46" s="86">
        <f t="shared" si="54"/>
        <v>0</v>
      </c>
      <c r="AZ46" s="86">
        <f t="shared" si="54"/>
        <v>0</v>
      </c>
      <c r="BA46" s="86">
        <f t="shared" si="54"/>
        <v>0</v>
      </c>
      <c r="BB46" s="87">
        <f t="shared" ref="BB46" si="55">SUM(AP46:BA46)</f>
        <v>0</v>
      </c>
    </row>
    <row r="47" spans="10:54" x14ac:dyDescent="0.4">
      <c r="U47" s="154" t="s">
        <v>79</v>
      </c>
      <c r="V47" s="88" t="s">
        <v>80</v>
      </c>
      <c r="W47" s="89" t="s">
        <v>81</v>
      </c>
      <c r="X47" s="90">
        <v>100</v>
      </c>
      <c r="Y47" s="91">
        <v>100</v>
      </c>
      <c r="Z47" s="91">
        <v>100</v>
      </c>
      <c r="AA47" s="91">
        <v>100</v>
      </c>
      <c r="AB47" s="91">
        <v>100</v>
      </c>
      <c r="AC47" s="91">
        <v>100</v>
      </c>
      <c r="AD47" s="91">
        <v>100</v>
      </c>
      <c r="AE47" s="91">
        <v>100</v>
      </c>
      <c r="AF47" s="91">
        <v>100</v>
      </c>
      <c r="AG47" s="91">
        <v>100</v>
      </c>
      <c r="AH47" s="91">
        <v>100</v>
      </c>
      <c r="AI47" s="91">
        <v>100</v>
      </c>
      <c r="AM47" s="154" t="s">
        <v>79</v>
      </c>
      <c r="AN47" s="88" t="s">
        <v>80</v>
      </c>
      <c r="AO47" s="89" t="s">
        <v>81</v>
      </c>
      <c r="AP47" s="90">
        <v>100</v>
      </c>
      <c r="AQ47" s="91">
        <v>100</v>
      </c>
      <c r="AR47" s="91">
        <v>100</v>
      </c>
      <c r="AS47" s="91">
        <v>100</v>
      </c>
      <c r="AT47" s="91">
        <v>100</v>
      </c>
      <c r="AU47" s="91">
        <v>100</v>
      </c>
      <c r="AV47" s="91">
        <v>100</v>
      </c>
      <c r="AW47" s="91">
        <v>100</v>
      </c>
      <c r="AX47" s="91">
        <v>100</v>
      </c>
      <c r="AY47" s="91">
        <v>100</v>
      </c>
      <c r="AZ47" s="91">
        <v>100</v>
      </c>
      <c r="BA47" s="91">
        <v>100</v>
      </c>
    </row>
    <row r="48" spans="10:54" x14ac:dyDescent="0.4">
      <c r="U48" s="158"/>
      <c r="V48" s="46" t="s">
        <v>82</v>
      </c>
      <c r="W48" s="47" t="s">
        <v>83</v>
      </c>
      <c r="X48" s="48">
        <f>$D$21</f>
        <v>0</v>
      </c>
      <c r="Y48" s="49">
        <f>$D$21</f>
        <v>0</v>
      </c>
      <c r="Z48" s="49">
        <f t="shared" ref="Z48:AI48" si="56">$D$21</f>
        <v>0</v>
      </c>
      <c r="AA48" s="49">
        <f t="shared" si="56"/>
        <v>0</v>
      </c>
      <c r="AB48" s="49">
        <f t="shared" si="56"/>
        <v>0</v>
      </c>
      <c r="AC48" s="49">
        <f t="shared" si="56"/>
        <v>0</v>
      </c>
      <c r="AD48" s="49">
        <f t="shared" si="56"/>
        <v>0</v>
      </c>
      <c r="AE48" s="49">
        <f t="shared" si="56"/>
        <v>0</v>
      </c>
      <c r="AF48" s="49">
        <f t="shared" si="56"/>
        <v>0</v>
      </c>
      <c r="AG48" s="49">
        <f t="shared" si="56"/>
        <v>0</v>
      </c>
      <c r="AH48" s="49">
        <f t="shared" si="56"/>
        <v>0</v>
      </c>
      <c r="AI48" s="49">
        <f t="shared" si="56"/>
        <v>0</v>
      </c>
      <c r="AM48" s="158"/>
      <c r="AN48" s="46" t="s">
        <v>82</v>
      </c>
      <c r="AO48" s="47" t="s">
        <v>83</v>
      </c>
      <c r="AP48" s="48">
        <v>39</v>
      </c>
      <c r="AQ48" s="49">
        <v>39</v>
      </c>
      <c r="AR48" s="49">
        <v>39</v>
      </c>
      <c r="AS48" s="49">
        <v>39</v>
      </c>
      <c r="AT48" s="49">
        <v>39</v>
      </c>
      <c r="AU48" s="49">
        <v>39</v>
      </c>
      <c r="AV48" s="49">
        <v>39</v>
      </c>
      <c r="AW48" s="49">
        <v>39</v>
      </c>
      <c r="AX48" s="49">
        <v>39</v>
      </c>
      <c r="AY48" s="49">
        <v>37</v>
      </c>
      <c r="AZ48" s="49">
        <v>32</v>
      </c>
      <c r="BA48" s="49">
        <v>32</v>
      </c>
    </row>
    <row r="49" spans="21:54" x14ac:dyDescent="0.4">
      <c r="U49" s="158"/>
      <c r="V49" s="46" t="s">
        <v>84</v>
      </c>
      <c r="W49" s="47" t="s">
        <v>85</v>
      </c>
      <c r="X49" s="48">
        <v>1691.9</v>
      </c>
      <c r="Y49" s="49">
        <v>1691.9</v>
      </c>
      <c r="Z49" s="49">
        <v>1691.9</v>
      </c>
      <c r="AA49" s="49">
        <v>1691.9</v>
      </c>
      <c r="AB49" s="49">
        <v>1750</v>
      </c>
      <c r="AC49" s="49">
        <v>1750</v>
      </c>
      <c r="AD49" s="49">
        <v>1750</v>
      </c>
      <c r="AE49" s="49">
        <v>1750</v>
      </c>
      <c r="AF49" s="49">
        <v>1750</v>
      </c>
      <c r="AG49" s="49">
        <v>1750</v>
      </c>
      <c r="AH49" s="49">
        <v>1750</v>
      </c>
      <c r="AI49" s="49">
        <v>1750</v>
      </c>
      <c r="AM49" s="158"/>
      <c r="AN49" s="46" t="s">
        <v>84</v>
      </c>
      <c r="AO49" s="47" t="s">
        <v>85</v>
      </c>
      <c r="AP49" s="48">
        <v>1691.9</v>
      </c>
      <c r="AQ49" s="49">
        <v>1691.9</v>
      </c>
      <c r="AR49" s="49">
        <v>1691.9</v>
      </c>
      <c r="AS49" s="49">
        <v>1691.9</v>
      </c>
      <c r="AT49" s="49">
        <v>1750</v>
      </c>
      <c r="AU49" s="49">
        <v>1750</v>
      </c>
      <c r="AV49" s="49">
        <v>1750</v>
      </c>
      <c r="AW49" s="49">
        <v>1750</v>
      </c>
      <c r="AX49" s="49">
        <v>1750</v>
      </c>
      <c r="AY49" s="49">
        <v>1750</v>
      </c>
      <c r="AZ49" s="49">
        <v>1750</v>
      </c>
      <c r="BA49" s="49">
        <v>1750</v>
      </c>
    </row>
    <row r="50" spans="21:54" ht="20.25" x14ac:dyDescent="0.4">
      <c r="U50" s="158"/>
      <c r="V50" s="51" t="s">
        <v>86</v>
      </c>
      <c r="W50" s="92" t="s">
        <v>73</v>
      </c>
      <c r="X50" s="77">
        <f>X44</f>
        <v>11881</v>
      </c>
      <c r="Y50" s="78">
        <f t="shared" ref="Y50:AI50" si="57">Y44</f>
        <v>12050</v>
      </c>
      <c r="Z50" s="78">
        <f t="shared" si="57"/>
        <v>12568</v>
      </c>
      <c r="AA50" s="78">
        <f t="shared" si="57"/>
        <v>14945</v>
      </c>
      <c r="AB50" s="78">
        <f t="shared" si="57"/>
        <v>15541</v>
      </c>
      <c r="AC50" s="78">
        <f t="shared" si="57"/>
        <v>14215</v>
      </c>
      <c r="AD50" s="78">
        <f t="shared" si="57"/>
        <v>11816</v>
      </c>
      <c r="AE50" s="78">
        <f t="shared" si="57"/>
        <v>12580</v>
      </c>
      <c r="AF50" s="78">
        <f t="shared" si="57"/>
        <v>14942</v>
      </c>
      <c r="AG50" s="78">
        <f t="shared" si="57"/>
        <v>15600</v>
      </c>
      <c r="AH50" s="78">
        <f t="shared" si="57"/>
        <v>14006</v>
      </c>
      <c r="AI50" s="78">
        <f t="shared" si="57"/>
        <v>14045</v>
      </c>
      <c r="AJ50" s="50">
        <f t="shared" ref="AJ50" si="58">SUM(X50:AI50)</f>
        <v>164189</v>
      </c>
      <c r="AM50" s="158"/>
      <c r="AN50" s="51" t="s">
        <v>86</v>
      </c>
      <c r="AO50" s="92" t="s">
        <v>73</v>
      </c>
      <c r="AP50" s="77">
        <f>AP44</f>
        <v>11881</v>
      </c>
      <c r="AQ50" s="78">
        <f t="shared" ref="AQ50:BA50" si="59">AQ44</f>
        <v>12050</v>
      </c>
      <c r="AR50" s="78">
        <f t="shared" si="59"/>
        <v>12568</v>
      </c>
      <c r="AS50" s="78">
        <f t="shared" si="59"/>
        <v>14945</v>
      </c>
      <c r="AT50" s="78">
        <f t="shared" si="59"/>
        <v>15541</v>
      </c>
      <c r="AU50" s="78">
        <f t="shared" si="59"/>
        <v>14215</v>
      </c>
      <c r="AV50" s="78">
        <f t="shared" si="59"/>
        <v>11816</v>
      </c>
      <c r="AW50" s="78">
        <f t="shared" si="59"/>
        <v>12580</v>
      </c>
      <c r="AX50" s="78">
        <f t="shared" si="59"/>
        <v>14942</v>
      </c>
      <c r="AY50" s="78">
        <f t="shared" si="59"/>
        <v>15600</v>
      </c>
      <c r="AZ50" s="78">
        <f t="shared" si="59"/>
        <v>14006</v>
      </c>
      <c r="BA50" s="78">
        <f t="shared" si="59"/>
        <v>14045</v>
      </c>
      <c r="BB50" s="50">
        <f t="shared" ref="BB50" si="60">SUM(AP50:BA50)</f>
        <v>164189</v>
      </c>
    </row>
    <row r="51" spans="21:54" x14ac:dyDescent="0.4">
      <c r="U51" s="158"/>
      <c r="V51" s="46" t="s">
        <v>87</v>
      </c>
      <c r="W51" s="47" t="s">
        <v>88</v>
      </c>
      <c r="X51" s="48">
        <v>13.38</v>
      </c>
      <c r="Y51" s="49">
        <v>13.38</v>
      </c>
      <c r="Z51" s="49">
        <v>13.38</v>
      </c>
      <c r="AA51" s="49">
        <v>14.61</v>
      </c>
      <c r="AB51" s="49">
        <v>31.32</v>
      </c>
      <c r="AC51" s="49">
        <v>31.32</v>
      </c>
      <c r="AD51" s="49">
        <v>29.88</v>
      </c>
      <c r="AE51" s="49">
        <v>29.88</v>
      </c>
      <c r="AF51" s="49">
        <v>29.88</v>
      </c>
      <c r="AG51" s="49">
        <v>29.88</v>
      </c>
      <c r="AH51" s="49">
        <v>29.88</v>
      </c>
      <c r="AI51" s="49">
        <v>29.88</v>
      </c>
      <c r="AM51" s="158"/>
      <c r="AN51" s="46" t="s">
        <v>87</v>
      </c>
      <c r="AO51" s="47" t="s">
        <v>88</v>
      </c>
      <c r="AP51" s="48">
        <v>13.38</v>
      </c>
      <c r="AQ51" s="49">
        <v>13.38</v>
      </c>
      <c r="AR51" s="49">
        <v>13.38</v>
      </c>
      <c r="AS51" s="49">
        <v>14.61</v>
      </c>
      <c r="AT51" s="49">
        <v>31.32</v>
      </c>
      <c r="AU51" s="49">
        <v>31.32</v>
      </c>
      <c r="AV51" s="49">
        <v>29.88</v>
      </c>
      <c r="AW51" s="49">
        <v>29.88</v>
      </c>
      <c r="AX51" s="49">
        <v>29.88</v>
      </c>
      <c r="AY51" s="49">
        <v>29.88</v>
      </c>
      <c r="AZ51" s="49">
        <v>29.88</v>
      </c>
      <c r="BA51" s="49">
        <v>29.88</v>
      </c>
    </row>
    <row r="52" spans="21:54" x14ac:dyDescent="0.4">
      <c r="U52" s="158"/>
      <c r="V52" s="46" t="s">
        <v>89</v>
      </c>
      <c r="W52" s="47" t="s">
        <v>90</v>
      </c>
      <c r="X52" s="48">
        <v>13.15</v>
      </c>
      <c r="Y52" s="49">
        <v>11.93</v>
      </c>
      <c r="Z52" s="49">
        <v>10.93</v>
      </c>
      <c r="AA52" s="49">
        <v>9.7799999999999994</v>
      </c>
      <c r="AB52" s="49">
        <v>-5.9</v>
      </c>
      <c r="AC52" s="49">
        <v>-7.26</v>
      </c>
      <c r="AD52" s="49">
        <v>-7.88</v>
      </c>
      <c r="AE52" s="49">
        <v>-7.96</v>
      </c>
      <c r="AF52" s="49">
        <v>-8.02</v>
      </c>
      <c r="AG52" s="49">
        <v>-8.1199999999999992</v>
      </c>
      <c r="AH52" s="49">
        <v>-8.07</v>
      </c>
      <c r="AI52" s="49">
        <v>-8.1199999999999992</v>
      </c>
      <c r="AM52" s="158"/>
      <c r="AN52" s="46" t="s">
        <v>89</v>
      </c>
      <c r="AO52" s="47" t="s">
        <v>90</v>
      </c>
      <c r="AP52" s="48">
        <v>13.15</v>
      </c>
      <c r="AQ52" s="49">
        <v>11.93</v>
      </c>
      <c r="AR52" s="49">
        <v>10.93</v>
      </c>
      <c r="AS52" s="49">
        <v>9.7799999999999994</v>
      </c>
      <c r="AT52" s="49">
        <v>-5.9</v>
      </c>
      <c r="AU52" s="49">
        <v>-7.26</v>
      </c>
      <c r="AV52" s="49">
        <v>-7.88</v>
      </c>
      <c r="AW52" s="49">
        <v>-7.96</v>
      </c>
      <c r="AX52" s="49">
        <v>-8.02</v>
      </c>
      <c r="AY52" s="49">
        <v>-8.1199999999999992</v>
      </c>
      <c r="AZ52" s="49">
        <v>-8.07</v>
      </c>
      <c r="BA52" s="49">
        <v>-8.1199999999999992</v>
      </c>
    </row>
    <row r="53" spans="21:54" x14ac:dyDescent="0.4">
      <c r="U53" s="158"/>
      <c r="V53" s="51" t="s">
        <v>91</v>
      </c>
      <c r="W53" s="93" t="s">
        <v>92</v>
      </c>
      <c r="X53" s="77">
        <f>X48*X49*(185-X47)/100</f>
        <v>0</v>
      </c>
      <c r="Y53" s="78">
        <f t="shared" ref="Y53:AI53" si="61">Y48*Y49*(185-Y47)/100</f>
        <v>0</v>
      </c>
      <c r="Z53" s="78">
        <f>Z48*Z49*(185-Z47)/100</f>
        <v>0</v>
      </c>
      <c r="AA53" s="78">
        <f t="shared" si="61"/>
        <v>0</v>
      </c>
      <c r="AB53" s="78">
        <f t="shared" si="61"/>
        <v>0</v>
      </c>
      <c r="AC53" s="78">
        <f t="shared" si="61"/>
        <v>0</v>
      </c>
      <c r="AD53" s="78">
        <f t="shared" si="61"/>
        <v>0</v>
      </c>
      <c r="AE53" s="78">
        <f t="shared" si="61"/>
        <v>0</v>
      </c>
      <c r="AF53" s="78">
        <f t="shared" si="61"/>
        <v>0</v>
      </c>
      <c r="AG53" s="78">
        <f t="shared" si="61"/>
        <v>0</v>
      </c>
      <c r="AH53" s="78">
        <f t="shared" si="61"/>
        <v>0</v>
      </c>
      <c r="AI53" s="78">
        <f t="shared" si="61"/>
        <v>0</v>
      </c>
      <c r="AM53" s="158"/>
      <c r="AN53" s="51" t="s">
        <v>91</v>
      </c>
      <c r="AO53" s="93" t="s">
        <v>92</v>
      </c>
      <c r="AP53" s="77">
        <f>AP48*AP49*(185-AP47)/100</f>
        <v>56086.485000000008</v>
      </c>
      <c r="AQ53" s="78">
        <f t="shared" ref="AQ53" si="62">AQ48*AQ49*(185-AQ47)/100</f>
        <v>56086.485000000008</v>
      </c>
      <c r="AR53" s="78">
        <f>AR48*AR49*(185-AR47)/100</f>
        <v>56086.485000000008</v>
      </c>
      <c r="AS53" s="78">
        <f t="shared" ref="AS53:BA53" si="63">AS48*AS49*(185-AS47)/100</f>
        <v>56086.485000000008</v>
      </c>
      <c r="AT53" s="78">
        <f t="shared" si="63"/>
        <v>58012.5</v>
      </c>
      <c r="AU53" s="78">
        <f t="shared" si="63"/>
        <v>58012.5</v>
      </c>
      <c r="AV53" s="78">
        <f t="shared" si="63"/>
        <v>58012.5</v>
      </c>
      <c r="AW53" s="78">
        <f t="shared" si="63"/>
        <v>58012.5</v>
      </c>
      <c r="AX53" s="78">
        <f t="shared" si="63"/>
        <v>58012.5</v>
      </c>
      <c r="AY53" s="78">
        <f t="shared" si="63"/>
        <v>55037.5</v>
      </c>
      <c r="AZ53" s="78">
        <f t="shared" si="63"/>
        <v>47600</v>
      </c>
      <c r="BA53" s="78">
        <f t="shared" si="63"/>
        <v>47600</v>
      </c>
    </row>
    <row r="54" spans="21:54" x14ac:dyDescent="0.4">
      <c r="U54" s="158"/>
      <c r="V54" s="51" t="s">
        <v>93</v>
      </c>
      <c r="W54" s="94" t="s">
        <v>94</v>
      </c>
      <c r="X54" s="77">
        <f>X50*X51</f>
        <v>158967.78</v>
      </c>
      <c r="Y54" s="78">
        <f t="shared" ref="Y54:AI54" si="64">Y50*Y51</f>
        <v>161229</v>
      </c>
      <c r="Z54" s="78">
        <f t="shared" si="64"/>
        <v>168159.84</v>
      </c>
      <c r="AA54" s="78">
        <f t="shared" si="64"/>
        <v>218346.44999999998</v>
      </c>
      <c r="AB54" s="78">
        <f t="shared" si="64"/>
        <v>486744.12</v>
      </c>
      <c r="AC54" s="78">
        <f t="shared" si="64"/>
        <v>445213.8</v>
      </c>
      <c r="AD54" s="78">
        <f t="shared" si="64"/>
        <v>353062.08</v>
      </c>
      <c r="AE54" s="78">
        <f t="shared" si="64"/>
        <v>375890.39999999997</v>
      </c>
      <c r="AF54" s="78">
        <f t="shared" si="64"/>
        <v>446466.95999999996</v>
      </c>
      <c r="AG54" s="78">
        <f t="shared" si="64"/>
        <v>466128</v>
      </c>
      <c r="AH54" s="78">
        <f t="shared" si="64"/>
        <v>418499.27999999997</v>
      </c>
      <c r="AI54" s="78">
        <f t="shared" si="64"/>
        <v>419664.6</v>
      </c>
      <c r="AM54" s="158"/>
      <c r="AN54" s="51" t="s">
        <v>93</v>
      </c>
      <c r="AO54" s="94" t="s">
        <v>94</v>
      </c>
      <c r="AP54" s="77">
        <f>AP50*AP51</f>
        <v>158967.78</v>
      </c>
      <c r="AQ54" s="78">
        <f t="shared" ref="AQ54:BA54" si="65">AQ50*AQ51</f>
        <v>161229</v>
      </c>
      <c r="AR54" s="78">
        <f t="shared" si="65"/>
        <v>168159.84</v>
      </c>
      <c r="AS54" s="78">
        <f t="shared" si="65"/>
        <v>218346.44999999998</v>
      </c>
      <c r="AT54" s="78">
        <f t="shared" si="65"/>
        <v>486744.12</v>
      </c>
      <c r="AU54" s="78">
        <f t="shared" si="65"/>
        <v>445213.8</v>
      </c>
      <c r="AV54" s="78">
        <f t="shared" si="65"/>
        <v>353062.08</v>
      </c>
      <c r="AW54" s="78">
        <f t="shared" si="65"/>
        <v>375890.39999999997</v>
      </c>
      <c r="AX54" s="78">
        <f t="shared" si="65"/>
        <v>446466.95999999996</v>
      </c>
      <c r="AY54" s="78">
        <f t="shared" si="65"/>
        <v>466128</v>
      </c>
      <c r="AZ54" s="78">
        <f t="shared" si="65"/>
        <v>418499.27999999997</v>
      </c>
      <c r="BA54" s="78">
        <f t="shared" si="65"/>
        <v>419664.6</v>
      </c>
    </row>
    <row r="55" spans="21:54" x14ac:dyDescent="0.4">
      <c r="U55" s="158"/>
      <c r="V55" s="75" t="s">
        <v>95</v>
      </c>
      <c r="W55" s="94" t="s">
        <v>96</v>
      </c>
      <c r="X55" s="77">
        <f>X50*X52</f>
        <v>156235.15</v>
      </c>
      <c r="Y55" s="78">
        <f t="shared" ref="Y55:AI55" si="66">Y50*Y52</f>
        <v>143756.5</v>
      </c>
      <c r="Z55" s="78">
        <f t="shared" si="66"/>
        <v>137368.24</v>
      </c>
      <c r="AA55" s="78">
        <f t="shared" si="66"/>
        <v>146162.09999999998</v>
      </c>
      <c r="AB55" s="78">
        <f t="shared" si="66"/>
        <v>-91691.900000000009</v>
      </c>
      <c r="AC55" s="78">
        <f t="shared" si="66"/>
        <v>-103200.9</v>
      </c>
      <c r="AD55" s="78">
        <f t="shared" si="66"/>
        <v>-93110.080000000002</v>
      </c>
      <c r="AE55" s="78">
        <f t="shared" si="66"/>
        <v>-100136.8</v>
      </c>
      <c r="AF55" s="78">
        <f t="shared" si="66"/>
        <v>-119834.84</v>
      </c>
      <c r="AG55" s="78">
        <f t="shared" si="66"/>
        <v>-126671.99999999999</v>
      </c>
      <c r="AH55" s="78">
        <f t="shared" si="66"/>
        <v>-113028.42</v>
      </c>
      <c r="AI55" s="78">
        <f t="shared" si="66"/>
        <v>-114045.4</v>
      </c>
      <c r="AM55" s="158"/>
      <c r="AN55" s="75" t="s">
        <v>95</v>
      </c>
      <c r="AO55" s="94" t="s">
        <v>96</v>
      </c>
      <c r="AP55" s="77">
        <f>AP50*AP52</f>
        <v>156235.15</v>
      </c>
      <c r="AQ55" s="78">
        <f t="shared" ref="AQ55:BA55" si="67">AQ50*AQ52</f>
        <v>143756.5</v>
      </c>
      <c r="AR55" s="78">
        <f t="shared" si="67"/>
        <v>137368.24</v>
      </c>
      <c r="AS55" s="78">
        <f t="shared" si="67"/>
        <v>146162.09999999998</v>
      </c>
      <c r="AT55" s="78">
        <f t="shared" si="67"/>
        <v>-91691.900000000009</v>
      </c>
      <c r="AU55" s="78">
        <f t="shared" si="67"/>
        <v>-103200.9</v>
      </c>
      <c r="AV55" s="78">
        <f t="shared" si="67"/>
        <v>-93110.080000000002</v>
      </c>
      <c r="AW55" s="78">
        <f t="shared" si="67"/>
        <v>-100136.8</v>
      </c>
      <c r="AX55" s="78">
        <f t="shared" si="67"/>
        <v>-119834.84</v>
      </c>
      <c r="AY55" s="78">
        <f t="shared" si="67"/>
        <v>-126671.99999999999</v>
      </c>
      <c r="AZ55" s="78">
        <f t="shared" si="67"/>
        <v>-113028.42</v>
      </c>
      <c r="BA55" s="78">
        <f t="shared" si="67"/>
        <v>-114045.4</v>
      </c>
    </row>
    <row r="56" spans="21:54" x14ac:dyDescent="0.4">
      <c r="U56" s="158"/>
      <c r="V56" s="75" t="s">
        <v>97</v>
      </c>
      <c r="W56" s="94" t="s">
        <v>98</v>
      </c>
      <c r="X56" s="77">
        <f>X53+X54+X55</f>
        <v>315202.93</v>
      </c>
      <c r="Y56" s="78">
        <f t="shared" ref="Y56:AI56" si="68">Y53+Y54+Y55</f>
        <v>304985.5</v>
      </c>
      <c r="Z56" s="78">
        <f t="shared" si="68"/>
        <v>305528.07999999996</v>
      </c>
      <c r="AA56" s="78">
        <f t="shared" si="68"/>
        <v>364508.54999999993</v>
      </c>
      <c r="AB56" s="78">
        <f t="shared" si="68"/>
        <v>395052.22</v>
      </c>
      <c r="AC56" s="78">
        <f t="shared" si="68"/>
        <v>342012.9</v>
      </c>
      <c r="AD56" s="78">
        <f t="shared" si="68"/>
        <v>259952</v>
      </c>
      <c r="AE56" s="78">
        <f t="shared" si="68"/>
        <v>275753.59999999998</v>
      </c>
      <c r="AF56" s="78">
        <f t="shared" si="68"/>
        <v>326632.12</v>
      </c>
      <c r="AG56" s="78">
        <f t="shared" si="68"/>
        <v>339456</v>
      </c>
      <c r="AH56" s="78">
        <f t="shared" si="68"/>
        <v>305470.86</v>
      </c>
      <c r="AI56" s="78">
        <f t="shared" si="68"/>
        <v>305619.19999999995</v>
      </c>
      <c r="AM56" s="158"/>
      <c r="AN56" s="75" t="s">
        <v>97</v>
      </c>
      <c r="AO56" s="94" t="s">
        <v>98</v>
      </c>
      <c r="AP56" s="77">
        <f>AP53+AP54+AP55</f>
        <v>371289.41500000004</v>
      </c>
      <c r="AQ56" s="78">
        <f t="shared" ref="AQ56:BA56" si="69">AQ53+AQ54+AQ55</f>
        <v>361071.98499999999</v>
      </c>
      <c r="AR56" s="78">
        <f t="shared" si="69"/>
        <v>361614.565</v>
      </c>
      <c r="AS56" s="78">
        <f t="shared" si="69"/>
        <v>420595.03499999997</v>
      </c>
      <c r="AT56" s="78">
        <f t="shared" si="69"/>
        <v>453064.72</v>
      </c>
      <c r="AU56" s="78">
        <f t="shared" si="69"/>
        <v>400025.4</v>
      </c>
      <c r="AV56" s="78">
        <f t="shared" si="69"/>
        <v>317964.5</v>
      </c>
      <c r="AW56" s="78">
        <f t="shared" si="69"/>
        <v>333766.09999999998</v>
      </c>
      <c r="AX56" s="78">
        <f t="shared" si="69"/>
        <v>384644.62</v>
      </c>
      <c r="AY56" s="78">
        <f t="shared" si="69"/>
        <v>394493.5</v>
      </c>
      <c r="AZ56" s="78">
        <f t="shared" si="69"/>
        <v>353070.86</v>
      </c>
      <c r="BA56" s="78">
        <f t="shared" si="69"/>
        <v>353219.19999999995</v>
      </c>
    </row>
    <row r="57" spans="21:54" x14ac:dyDescent="0.4">
      <c r="U57" s="158"/>
      <c r="V57" s="46" t="s">
        <v>99</v>
      </c>
      <c r="W57" s="47" t="s">
        <v>100</v>
      </c>
      <c r="X57" s="48">
        <v>3.45</v>
      </c>
      <c r="Y57" s="49">
        <v>1.4</v>
      </c>
      <c r="Z57" s="49">
        <v>1.4</v>
      </c>
      <c r="AA57" s="49">
        <v>1.4</v>
      </c>
      <c r="AB57" s="49">
        <v>1.4</v>
      </c>
      <c r="AC57" s="49">
        <v>1.4</v>
      </c>
      <c r="AD57" s="49">
        <v>1.4</v>
      </c>
      <c r="AE57" s="49">
        <v>1.4</v>
      </c>
      <c r="AF57" s="49">
        <v>1.4</v>
      </c>
      <c r="AG57" s="49">
        <v>1.4</v>
      </c>
      <c r="AH57" s="49">
        <v>1.4</v>
      </c>
      <c r="AI57" s="49">
        <v>1.4</v>
      </c>
      <c r="AM57" s="158"/>
      <c r="AN57" s="46" t="s">
        <v>99</v>
      </c>
      <c r="AO57" s="47" t="s">
        <v>100</v>
      </c>
      <c r="AP57" s="48">
        <v>3.45</v>
      </c>
      <c r="AQ57" s="49">
        <v>1.4</v>
      </c>
      <c r="AR57" s="49">
        <v>1.4</v>
      </c>
      <c r="AS57" s="49">
        <v>1.4</v>
      </c>
      <c r="AT57" s="49">
        <v>1.4</v>
      </c>
      <c r="AU57" s="49">
        <v>1.4</v>
      </c>
      <c r="AV57" s="49">
        <v>1.4</v>
      </c>
      <c r="AW57" s="49">
        <v>1.4</v>
      </c>
      <c r="AX57" s="49">
        <v>1.4</v>
      </c>
      <c r="AY57" s="49">
        <v>1.4</v>
      </c>
      <c r="AZ57" s="49">
        <v>1.4</v>
      </c>
      <c r="BA57" s="49">
        <v>1.4</v>
      </c>
    </row>
    <row r="58" spans="21:54" x14ac:dyDescent="0.4">
      <c r="U58" s="158"/>
      <c r="V58" s="95" t="s">
        <v>101</v>
      </c>
      <c r="W58" s="94" t="s">
        <v>102</v>
      </c>
      <c r="X58" s="77">
        <f>X50*X57</f>
        <v>40989.450000000004</v>
      </c>
      <c r="Y58" s="78">
        <f t="shared" ref="Y58:AI58" si="70">Y50*Y57</f>
        <v>16870</v>
      </c>
      <c r="Z58" s="78">
        <f t="shared" si="70"/>
        <v>17595.199999999997</v>
      </c>
      <c r="AA58" s="78">
        <f t="shared" si="70"/>
        <v>20923</v>
      </c>
      <c r="AB58" s="78">
        <f t="shared" si="70"/>
        <v>21757.399999999998</v>
      </c>
      <c r="AC58" s="78">
        <f t="shared" si="70"/>
        <v>19901</v>
      </c>
      <c r="AD58" s="78">
        <f t="shared" si="70"/>
        <v>16542.399999999998</v>
      </c>
      <c r="AE58" s="78">
        <f t="shared" si="70"/>
        <v>17612</v>
      </c>
      <c r="AF58" s="78">
        <f t="shared" si="70"/>
        <v>20918.8</v>
      </c>
      <c r="AG58" s="78">
        <f t="shared" si="70"/>
        <v>21840</v>
      </c>
      <c r="AH58" s="78">
        <f t="shared" si="70"/>
        <v>19608.399999999998</v>
      </c>
      <c r="AI58" s="78">
        <f t="shared" si="70"/>
        <v>19663</v>
      </c>
      <c r="AM58" s="158"/>
      <c r="AN58" s="95" t="s">
        <v>101</v>
      </c>
      <c r="AO58" s="94" t="s">
        <v>102</v>
      </c>
      <c r="AP58" s="77">
        <f>AP50*AP57</f>
        <v>40989.450000000004</v>
      </c>
      <c r="AQ58" s="78">
        <f t="shared" ref="AQ58:BA58" si="71">AQ50*AQ57</f>
        <v>16870</v>
      </c>
      <c r="AR58" s="78">
        <f t="shared" si="71"/>
        <v>17595.199999999997</v>
      </c>
      <c r="AS58" s="78">
        <f t="shared" si="71"/>
        <v>20923</v>
      </c>
      <c r="AT58" s="78">
        <f t="shared" si="71"/>
        <v>21757.399999999998</v>
      </c>
      <c r="AU58" s="78">
        <f t="shared" si="71"/>
        <v>19901</v>
      </c>
      <c r="AV58" s="78">
        <f t="shared" si="71"/>
        <v>16542.399999999998</v>
      </c>
      <c r="AW58" s="78">
        <f t="shared" si="71"/>
        <v>17612</v>
      </c>
      <c r="AX58" s="78">
        <f t="shared" si="71"/>
        <v>20918.8</v>
      </c>
      <c r="AY58" s="78">
        <f t="shared" si="71"/>
        <v>21840</v>
      </c>
      <c r="AZ58" s="78">
        <f t="shared" si="71"/>
        <v>19608.399999999998</v>
      </c>
      <c r="BA58" s="78">
        <f t="shared" si="71"/>
        <v>19663</v>
      </c>
    </row>
    <row r="59" spans="21:54" x14ac:dyDescent="0.4">
      <c r="U59" s="158"/>
      <c r="V59" s="96" t="s">
        <v>103</v>
      </c>
      <c r="W59" s="97" t="s">
        <v>104</v>
      </c>
      <c r="X59" s="98">
        <f>-(X50*3.44)</f>
        <v>-40870.639999999999</v>
      </c>
      <c r="Y59" s="99">
        <f t="shared" ref="Y59:AA59" si="72">-(Y50*3.44)</f>
        <v>-41452</v>
      </c>
      <c r="Z59" s="99">
        <f t="shared" si="72"/>
        <v>-43233.919999999998</v>
      </c>
      <c r="AA59" s="99">
        <f t="shared" si="72"/>
        <v>-51410.799999999996</v>
      </c>
      <c r="AB59" s="99">
        <f>-(AB50*3.28)</f>
        <v>-50974.479999999996</v>
      </c>
      <c r="AC59" s="99">
        <f>-(AC50*3.28)</f>
        <v>-46625.2</v>
      </c>
      <c r="AD59" s="99">
        <f>-(AD50*1.58)</f>
        <v>-18669.280000000002</v>
      </c>
      <c r="AE59" s="99">
        <f>-(AE50*1.58)</f>
        <v>-19876.400000000001</v>
      </c>
      <c r="AF59" s="99">
        <f t="shared" ref="AF59:AI59" si="73">-(AF50*1.58)</f>
        <v>-23608.36</v>
      </c>
      <c r="AG59" s="99">
        <f t="shared" si="73"/>
        <v>-24648</v>
      </c>
      <c r="AH59" s="99">
        <f t="shared" si="73"/>
        <v>-22129.48</v>
      </c>
      <c r="AI59" s="99">
        <f t="shared" si="73"/>
        <v>-22191.100000000002</v>
      </c>
      <c r="AM59" s="158"/>
      <c r="AN59" s="96" t="s">
        <v>103</v>
      </c>
      <c r="AO59" s="97" t="s">
        <v>104</v>
      </c>
      <c r="AP59" s="98">
        <f>-(AP50*3.44)</f>
        <v>-40870.639999999999</v>
      </c>
      <c r="AQ59" s="99">
        <f t="shared" ref="AQ59:AS59" si="74">-(AQ50*3.44)</f>
        <v>-41452</v>
      </c>
      <c r="AR59" s="99">
        <f t="shared" si="74"/>
        <v>-43233.919999999998</v>
      </c>
      <c r="AS59" s="99">
        <f t="shared" si="74"/>
        <v>-51410.799999999996</v>
      </c>
      <c r="AT59" s="99">
        <f>-(AT50*3.28)</f>
        <v>-50974.479999999996</v>
      </c>
      <c r="AU59" s="99">
        <f>-(AU50*3.28)</f>
        <v>-46625.2</v>
      </c>
      <c r="AV59" s="99">
        <f>-(AV50*1.58)</f>
        <v>-18669.280000000002</v>
      </c>
      <c r="AW59" s="99">
        <f>-(AW50*1.58)</f>
        <v>-19876.400000000001</v>
      </c>
      <c r="AX59" s="99">
        <f t="shared" ref="AX59:BA59" si="75">-(AX50*1.58)</f>
        <v>-23608.36</v>
      </c>
      <c r="AY59" s="99">
        <f t="shared" si="75"/>
        <v>-24648</v>
      </c>
      <c r="AZ59" s="99">
        <f t="shared" si="75"/>
        <v>-22129.48</v>
      </c>
      <c r="BA59" s="99">
        <f t="shared" si="75"/>
        <v>-22191.100000000002</v>
      </c>
    </row>
    <row r="60" spans="21:54" ht="19.5" thickBot="1" x14ac:dyDescent="0.45">
      <c r="U60" s="159"/>
      <c r="V60" s="96" t="s">
        <v>105</v>
      </c>
      <c r="W60" s="80" t="s">
        <v>106</v>
      </c>
      <c r="X60" s="98">
        <v>-22001</v>
      </c>
      <c r="Y60" s="99"/>
      <c r="Z60" s="99"/>
      <c r="AA60" s="99"/>
      <c r="AB60" s="99">
        <v>-1</v>
      </c>
      <c r="AC60" s="99"/>
      <c r="AD60" s="99"/>
      <c r="AE60" s="99">
        <v>-1</v>
      </c>
      <c r="AF60" s="99">
        <v>-2</v>
      </c>
      <c r="AG60" s="99"/>
      <c r="AH60" s="99"/>
      <c r="AI60" s="99">
        <v>-1</v>
      </c>
      <c r="AM60" s="159"/>
      <c r="AN60" s="96" t="s">
        <v>105</v>
      </c>
      <c r="AO60" s="80" t="s">
        <v>106</v>
      </c>
      <c r="AP60" s="98">
        <v>-22001</v>
      </c>
      <c r="AQ60" s="99"/>
      <c r="AR60" s="99"/>
      <c r="AS60" s="99"/>
      <c r="AT60" s="99">
        <v>-1</v>
      </c>
      <c r="AU60" s="99"/>
      <c r="AV60" s="99"/>
      <c r="AW60" s="99">
        <v>-1</v>
      </c>
      <c r="AX60" s="99">
        <v>-2</v>
      </c>
      <c r="AY60" s="99"/>
      <c r="AZ60" s="99"/>
      <c r="BA60" s="99">
        <v>-1</v>
      </c>
    </row>
    <row r="61" spans="21:54" ht="19.5" thickBot="1" x14ac:dyDescent="0.45">
      <c r="U61" s="155"/>
      <c r="V61" s="83" t="s">
        <v>107</v>
      </c>
      <c r="W61" s="84" t="s">
        <v>108</v>
      </c>
      <c r="X61" s="85">
        <f>ROUNDDOWN(X56+X58+X59+X60,0)</f>
        <v>293320</v>
      </c>
      <c r="Y61" s="86">
        <f t="shared" ref="Y61:AI61" si="76">ROUNDDOWN(Y56+Y58+Y59+Y60,0)</f>
        <v>280403</v>
      </c>
      <c r="Z61" s="86">
        <f t="shared" si="76"/>
        <v>279889</v>
      </c>
      <c r="AA61" s="86">
        <f t="shared" si="76"/>
        <v>334020</v>
      </c>
      <c r="AB61" s="86">
        <f t="shared" si="76"/>
        <v>365834</v>
      </c>
      <c r="AC61" s="86">
        <f t="shared" si="76"/>
        <v>315288</v>
      </c>
      <c r="AD61" s="86">
        <f t="shared" si="76"/>
        <v>257825</v>
      </c>
      <c r="AE61" s="86">
        <f t="shared" si="76"/>
        <v>273488</v>
      </c>
      <c r="AF61" s="86">
        <f t="shared" si="76"/>
        <v>323940</v>
      </c>
      <c r="AG61" s="86">
        <f t="shared" si="76"/>
        <v>336648</v>
      </c>
      <c r="AH61" s="86">
        <f t="shared" si="76"/>
        <v>302949</v>
      </c>
      <c r="AI61" s="100">
        <f t="shared" si="76"/>
        <v>303090</v>
      </c>
      <c r="AJ61" s="87">
        <f t="shared" ref="AJ61" si="77">SUM(X61:AI61)</f>
        <v>3666694</v>
      </c>
      <c r="AM61" s="155"/>
      <c r="AN61" s="83" t="s">
        <v>107</v>
      </c>
      <c r="AO61" s="84" t="s">
        <v>108</v>
      </c>
      <c r="AP61" s="85">
        <f>ROUNDDOWN(AP56+AP58+AP59+AP60,0)</f>
        <v>349407</v>
      </c>
      <c r="AQ61" s="86">
        <f t="shared" ref="AQ61:BA61" si="78">ROUNDDOWN(AQ56+AQ58+AQ59+AQ60,0)</f>
        <v>336489</v>
      </c>
      <c r="AR61" s="86">
        <f t="shared" si="78"/>
        <v>335975</v>
      </c>
      <c r="AS61" s="86">
        <f t="shared" si="78"/>
        <v>390107</v>
      </c>
      <c r="AT61" s="86">
        <f t="shared" si="78"/>
        <v>423846</v>
      </c>
      <c r="AU61" s="86">
        <f t="shared" si="78"/>
        <v>373301</v>
      </c>
      <c r="AV61" s="86">
        <f t="shared" si="78"/>
        <v>315837</v>
      </c>
      <c r="AW61" s="86">
        <f t="shared" si="78"/>
        <v>331500</v>
      </c>
      <c r="AX61" s="86">
        <f t="shared" si="78"/>
        <v>381953</v>
      </c>
      <c r="AY61" s="86">
        <f t="shared" si="78"/>
        <v>391685</v>
      </c>
      <c r="AZ61" s="86">
        <f t="shared" si="78"/>
        <v>350549</v>
      </c>
      <c r="BA61" s="100">
        <f t="shared" si="78"/>
        <v>350690</v>
      </c>
      <c r="BB61" s="87">
        <f t="shared" ref="BB61" si="79">SUM(AP61:BA61)</f>
        <v>4331339</v>
      </c>
    </row>
    <row r="62" spans="21:54" x14ac:dyDescent="0.4">
      <c r="U62" s="102" t="s">
        <v>110</v>
      </c>
      <c r="AM62" s="102" t="s">
        <v>110</v>
      </c>
    </row>
    <row r="63" spans="21:54" x14ac:dyDescent="0.4">
      <c r="U63" s="102" t="s">
        <v>115</v>
      </c>
      <c r="AM63" s="102" t="s">
        <v>115</v>
      </c>
    </row>
    <row r="64" spans="21:54" x14ac:dyDescent="0.4">
      <c r="U64" s="101" t="s">
        <v>109</v>
      </c>
      <c r="AM64" s="101" t="s">
        <v>109</v>
      </c>
    </row>
  </sheetData>
  <sheetProtection password="CC9F" sheet="1" objects="1" scenarios="1"/>
  <mergeCells count="67">
    <mergeCell ref="U45:U46"/>
    <mergeCell ref="AM45:AM46"/>
    <mergeCell ref="U47:U61"/>
    <mergeCell ref="AM47:AM61"/>
    <mergeCell ref="AO35:AO36"/>
    <mergeCell ref="AT35:AT36"/>
    <mergeCell ref="U42:U44"/>
    <mergeCell ref="AM42:AM44"/>
    <mergeCell ref="AM38:AM40"/>
    <mergeCell ref="AB35:AB36"/>
    <mergeCell ref="AM35:AM36"/>
    <mergeCell ref="W35:W36"/>
    <mergeCell ref="Y35:Z36"/>
    <mergeCell ref="AA35:AA36"/>
    <mergeCell ref="AQ35:AR36"/>
    <mergeCell ref="AS35:AS36"/>
    <mergeCell ref="P24:Q24"/>
    <mergeCell ref="D25:F25"/>
    <mergeCell ref="K25:O25"/>
    <mergeCell ref="P25:R25"/>
    <mergeCell ref="U38:U40"/>
    <mergeCell ref="P27:Q27"/>
    <mergeCell ref="U35:U36"/>
    <mergeCell ref="D14:E14"/>
    <mergeCell ref="F14:H14"/>
    <mergeCell ref="U14:U28"/>
    <mergeCell ref="AM14:AM28"/>
    <mergeCell ref="B18:B19"/>
    <mergeCell ref="B20:B21"/>
    <mergeCell ref="D21:O21"/>
    <mergeCell ref="K23:O23"/>
    <mergeCell ref="P23:R23"/>
    <mergeCell ref="D24:F24"/>
    <mergeCell ref="C26:C27"/>
    <mergeCell ref="D26:F27"/>
    <mergeCell ref="K26:O26"/>
    <mergeCell ref="P26:R26"/>
    <mergeCell ref="K27:O27"/>
    <mergeCell ref="K24:O24"/>
    <mergeCell ref="D12:E12"/>
    <mergeCell ref="F12:H12"/>
    <mergeCell ref="U12:U13"/>
    <mergeCell ref="AM12:AM13"/>
    <mergeCell ref="D13:E13"/>
    <mergeCell ref="F13:H13"/>
    <mergeCell ref="AT2:AT3"/>
    <mergeCell ref="U5:U7"/>
    <mergeCell ref="AM5:AM7"/>
    <mergeCell ref="P6:P7"/>
    <mergeCell ref="Q6:Q7"/>
    <mergeCell ref="AB2:AB3"/>
    <mergeCell ref="AL2:AL5"/>
    <mergeCell ref="AM2:AM3"/>
    <mergeCell ref="AO2:AO3"/>
    <mergeCell ref="AQ2:AR3"/>
    <mergeCell ref="AS2:AS3"/>
    <mergeCell ref="AA2:AA3"/>
    <mergeCell ref="B8:B9"/>
    <mergeCell ref="U9:U11"/>
    <mergeCell ref="AM9:AM11"/>
    <mergeCell ref="D11:E11"/>
    <mergeCell ref="F11:H11"/>
    <mergeCell ref="M2:N2"/>
    <mergeCell ref="O2:Q2"/>
    <mergeCell ref="U2:U3"/>
    <mergeCell ref="W2:W3"/>
    <mergeCell ref="Y2:Z3"/>
  </mergeCells>
  <phoneticPr fontId="15"/>
  <printOptions horizontalCentered="1"/>
  <pageMargins left="0.59055118110236227" right="0.59055118110236227" top="0.74803149606299213" bottom="0.59055118110236227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4"/>
  <sheetViews>
    <sheetView showGridLines="0" view="pageBreakPreview" zoomScale="55" zoomScaleNormal="100" zoomScaleSheetLayoutView="55" workbookViewId="0">
      <selection activeCell="S25" sqref="S25"/>
    </sheetView>
  </sheetViews>
  <sheetFormatPr defaultColWidth="8.75" defaultRowHeight="18.75" x14ac:dyDescent="0.4"/>
  <cols>
    <col min="1" max="1" width="2.25" style="1" customWidth="1"/>
    <col min="2" max="2" width="6.375" style="1" customWidth="1"/>
    <col min="3" max="3" width="30.875" style="1" customWidth="1"/>
    <col min="4" max="15" width="9.75" style="1" customWidth="1"/>
    <col min="16" max="16" width="14.875" style="1" customWidth="1"/>
    <col min="17" max="17" width="19.75" style="1" customWidth="1"/>
    <col min="18" max="18" width="17.375" style="1" customWidth="1"/>
    <col min="19" max="19" width="12.125" style="1" bestFit="1" customWidth="1"/>
    <col min="20" max="20" width="8.75" style="1"/>
    <col min="21" max="21" width="26.875" style="39" bestFit="1" customWidth="1"/>
    <col min="22" max="22" width="21.375" style="39" bestFit="1" customWidth="1"/>
    <col min="23" max="23" width="21.375" style="39" customWidth="1"/>
    <col min="24" max="24" width="12.875" style="39" bestFit="1" customWidth="1"/>
    <col min="25" max="35" width="11.625" style="39" bestFit="1" customWidth="1"/>
    <col min="36" max="36" width="13.625" style="39" bestFit="1" customWidth="1"/>
    <col min="37" max="37" width="8.75" style="1"/>
    <col min="38" max="38" width="29.875" style="1" customWidth="1"/>
    <col min="39" max="39" width="26.875" style="39" bestFit="1" customWidth="1"/>
    <col min="40" max="40" width="21.375" style="39" bestFit="1" customWidth="1"/>
    <col min="41" max="41" width="21.375" style="39" customWidth="1"/>
    <col min="42" max="42" width="12.875" style="39" bestFit="1" customWidth="1"/>
    <col min="43" max="53" width="11.625" style="39" bestFit="1" customWidth="1"/>
    <col min="54" max="54" width="13.625" style="39" bestFit="1" customWidth="1"/>
    <col min="55" max="16384" width="8.75" style="1"/>
  </cols>
  <sheetData>
    <row r="1" spans="2:54" ht="19.5" thickBot="1" x14ac:dyDescent="0.45"/>
    <row r="2" spans="2:54" ht="24.75" thickBot="1" x14ac:dyDescent="0.45">
      <c r="B2" s="2" t="s">
        <v>29</v>
      </c>
      <c r="M2" s="120" t="s">
        <v>24</v>
      </c>
      <c r="N2" s="120"/>
      <c r="O2" s="199" t="s">
        <v>32</v>
      </c>
      <c r="P2" s="200"/>
      <c r="Q2" s="201"/>
      <c r="R2" s="36" t="s">
        <v>33</v>
      </c>
      <c r="U2" s="124" t="s">
        <v>116</v>
      </c>
      <c r="W2" s="126" t="s">
        <v>41</v>
      </c>
      <c r="Y2" s="128" t="s">
        <v>42</v>
      </c>
      <c r="Z2" s="128"/>
      <c r="AA2" s="148">
        <f>K24*1.1</f>
        <v>22</v>
      </c>
      <c r="AB2" s="124" t="s">
        <v>43</v>
      </c>
      <c r="AL2" s="146" t="s">
        <v>117</v>
      </c>
      <c r="AM2" s="124" t="s">
        <v>116</v>
      </c>
      <c r="AO2" s="126" t="s">
        <v>41</v>
      </c>
      <c r="AQ2" s="128" t="s">
        <v>42</v>
      </c>
      <c r="AR2" s="128"/>
      <c r="AS2" s="148">
        <f>AA2</f>
        <v>22</v>
      </c>
      <c r="AT2" s="124" t="s">
        <v>43</v>
      </c>
    </row>
    <row r="3" spans="2:54" ht="8.4499999999999993" customHeight="1" thickBot="1" x14ac:dyDescent="0.45">
      <c r="U3" s="125"/>
      <c r="W3" s="127"/>
      <c r="Y3" s="129"/>
      <c r="Z3" s="129"/>
      <c r="AA3" s="149"/>
      <c r="AB3" s="125"/>
      <c r="AL3" s="147"/>
      <c r="AM3" s="125"/>
      <c r="AO3" s="127"/>
      <c r="AQ3" s="129"/>
      <c r="AR3" s="129"/>
      <c r="AS3" s="149"/>
      <c r="AT3" s="125"/>
    </row>
    <row r="4" spans="2:54" x14ac:dyDescent="0.4">
      <c r="B4" s="3" t="s">
        <v>23</v>
      </c>
      <c r="U4" s="40"/>
      <c r="V4" s="41"/>
      <c r="W4" s="42" t="s">
        <v>44</v>
      </c>
      <c r="X4" s="43" t="s">
        <v>45</v>
      </c>
      <c r="Y4" s="40" t="s">
        <v>46</v>
      </c>
      <c r="Z4" s="40" t="s">
        <v>47</v>
      </c>
      <c r="AA4" s="44" t="s">
        <v>48</v>
      </c>
      <c r="AB4" s="40" t="s">
        <v>49</v>
      </c>
      <c r="AC4" s="40" t="s">
        <v>50</v>
      </c>
      <c r="AD4" s="40" t="s">
        <v>51</v>
      </c>
      <c r="AE4" s="40" t="s">
        <v>52</v>
      </c>
      <c r="AF4" s="40" t="s">
        <v>53</v>
      </c>
      <c r="AG4" s="40" t="s">
        <v>54</v>
      </c>
      <c r="AH4" s="40" t="s">
        <v>55</v>
      </c>
      <c r="AI4" s="40" t="s">
        <v>56</v>
      </c>
      <c r="AJ4" s="45" t="s">
        <v>57</v>
      </c>
      <c r="AL4" s="147"/>
      <c r="AM4" s="40"/>
      <c r="AN4" s="41"/>
      <c r="AO4" s="42" t="s">
        <v>44</v>
      </c>
      <c r="AP4" s="43" t="s">
        <v>45</v>
      </c>
      <c r="AQ4" s="40" t="s">
        <v>46</v>
      </c>
      <c r="AR4" s="40" t="s">
        <v>47</v>
      </c>
      <c r="AS4" s="44" t="s">
        <v>48</v>
      </c>
      <c r="AT4" s="40" t="s">
        <v>49</v>
      </c>
      <c r="AU4" s="40" t="s">
        <v>50</v>
      </c>
      <c r="AV4" s="40" t="s">
        <v>51</v>
      </c>
      <c r="AW4" s="40" t="s">
        <v>52</v>
      </c>
      <c r="AX4" s="40" t="s">
        <v>53</v>
      </c>
      <c r="AY4" s="40" t="s">
        <v>54</v>
      </c>
      <c r="AZ4" s="40" t="s">
        <v>55</v>
      </c>
      <c r="BA4" s="40" t="s">
        <v>56</v>
      </c>
      <c r="BB4" s="45" t="s">
        <v>57</v>
      </c>
    </row>
    <row r="5" spans="2:54" ht="34.15" customHeight="1" thickBot="1" x14ac:dyDescent="0.45">
      <c r="R5" s="36"/>
      <c r="U5" s="140" t="s">
        <v>58</v>
      </c>
      <c r="V5" s="46" t="s">
        <v>59</v>
      </c>
      <c r="W5" s="47" t="s">
        <v>60</v>
      </c>
      <c r="X5" s="48">
        <v>11881</v>
      </c>
      <c r="Y5" s="49">
        <v>12050</v>
      </c>
      <c r="Z5" s="49">
        <v>12568</v>
      </c>
      <c r="AA5" s="49">
        <v>14945</v>
      </c>
      <c r="AB5" s="49">
        <v>15541</v>
      </c>
      <c r="AC5" s="49">
        <v>14215</v>
      </c>
      <c r="AD5" s="49">
        <v>11816</v>
      </c>
      <c r="AE5" s="49">
        <v>12580</v>
      </c>
      <c r="AF5" s="49">
        <v>14942</v>
      </c>
      <c r="AG5" s="49">
        <v>15600</v>
      </c>
      <c r="AH5" s="49">
        <v>14006</v>
      </c>
      <c r="AI5" s="49">
        <v>14045</v>
      </c>
      <c r="AJ5" s="50">
        <f>SUM(X5:AI5)</f>
        <v>164189</v>
      </c>
      <c r="AL5" s="147"/>
      <c r="AM5" s="140" t="s">
        <v>58</v>
      </c>
      <c r="AN5" s="46" t="s">
        <v>59</v>
      </c>
      <c r="AO5" s="47" t="s">
        <v>60</v>
      </c>
      <c r="AP5" s="48">
        <v>11881</v>
      </c>
      <c r="AQ5" s="49">
        <v>12050</v>
      </c>
      <c r="AR5" s="49">
        <v>12568</v>
      </c>
      <c r="AS5" s="49">
        <v>14945</v>
      </c>
      <c r="AT5" s="49">
        <v>15541</v>
      </c>
      <c r="AU5" s="49">
        <v>14215</v>
      </c>
      <c r="AV5" s="49">
        <v>11816</v>
      </c>
      <c r="AW5" s="49">
        <v>12580</v>
      </c>
      <c r="AX5" s="49">
        <v>14942</v>
      </c>
      <c r="AY5" s="49">
        <v>15600</v>
      </c>
      <c r="AZ5" s="49">
        <v>14006</v>
      </c>
      <c r="BA5" s="49">
        <v>14045</v>
      </c>
      <c r="BB5" s="50">
        <f>SUM(AP5:BA5)</f>
        <v>164189</v>
      </c>
    </row>
    <row r="6" spans="2:54" ht="15.6" customHeight="1" x14ac:dyDescent="0.4">
      <c r="B6" s="3" t="s">
        <v>2</v>
      </c>
      <c r="C6" s="4"/>
      <c r="D6" s="5" t="s">
        <v>14</v>
      </c>
      <c r="E6" s="13"/>
      <c r="F6" s="13"/>
      <c r="G6" s="13"/>
      <c r="H6" s="13"/>
      <c r="I6" s="13"/>
      <c r="J6" s="13"/>
      <c r="K6" s="13"/>
      <c r="L6" s="15"/>
      <c r="M6" s="5" t="s">
        <v>15</v>
      </c>
      <c r="N6" s="13"/>
      <c r="O6" s="13"/>
      <c r="P6" s="142" t="s">
        <v>13</v>
      </c>
      <c r="Q6" s="144" t="s">
        <v>124</v>
      </c>
      <c r="U6" s="140"/>
      <c r="V6" s="51" t="s">
        <v>61</v>
      </c>
      <c r="W6" s="52" t="s">
        <v>62</v>
      </c>
      <c r="X6" s="53">
        <f>$D$19</f>
        <v>4000</v>
      </c>
      <c r="Y6" s="53">
        <f>$E$19</f>
        <v>4000</v>
      </c>
      <c r="Z6" s="53">
        <f>$F$19</f>
        <v>4000</v>
      </c>
      <c r="AA6" s="53">
        <f>$G$19</f>
        <v>4000</v>
      </c>
      <c r="AB6" s="53">
        <f>$H$19</f>
        <v>4000</v>
      </c>
      <c r="AC6" s="53">
        <f>$I$19</f>
        <v>4000</v>
      </c>
      <c r="AD6" s="53">
        <f>$J$19</f>
        <v>4000</v>
      </c>
      <c r="AE6" s="53">
        <f>$K$19</f>
        <v>4000</v>
      </c>
      <c r="AF6" s="53">
        <f>$L$19</f>
        <v>4000</v>
      </c>
      <c r="AG6" s="53">
        <f>$M$19</f>
        <v>4000</v>
      </c>
      <c r="AH6" s="53">
        <f>$N$19</f>
        <v>4000</v>
      </c>
      <c r="AI6" s="53">
        <f>$O$19</f>
        <v>4000</v>
      </c>
      <c r="AJ6" s="50">
        <f t="shared" ref="AJ6:AJ28" si="0">SUM(X6:AI6)</f>
        <v>48000</v>
      </c>
      <c r="AM6" s="140"/>
      <c r="AN6" s="51" t="s">
        <v>61</v>
      </c>
      <c r="AO6" s="52" t="s">
        <v>62</v>
      </c>
      <c r="AP6" s="53">
        <f>$D$19</f>
        <v>4000</v>
      </c>
      <c r="AQ6" s="53">
        <f>$E$19</f>
        <v>4000</v>
      </c>
      <c r="AR6" s="53">
        <f>$F$19</f>
        <v>4000</v>
      </c>
      <c r="AS6" s="53">
        <f>$G$19</f>
        <v>4000</v>
      </c>
      <c r="AT6" s="53">
        <f>$H$19</f>
        <v>4000</v>
      </c>
      <c r="AU6" s="53">
        <f>$I$19</f>
        <v>4000</v>
      </c>
      <c r="AV6" s="53">
        <f>$J$19</f>
        <v>4000</v>
      </c>
      <c r="AW6" s="53">
        <f>$K$19</f>
        <v>4000</v>
      </c>
      <c r="AX6" s="53">
        <f>$L$19</f>
        <v>4000</v>
      </c>
      <c r="AY6" s="53">
        <f>$M$19</f>
        <v>4000</v>
      </c>
      <c r="AZ6" s="53">
        <f>$N$19</f>
        <v>4000</v>
      </c>
      <c r="BA6" s="53">
        <f>$O$19</f>
        <v>4000</v>
      </c>
      <c r="BB6" s="50">
        <f t="shared" ref="BB6:BB11" si="1">SUM(AP6:BA6)</f>
        <v>48000</v>
      </c>
    </row>
    <row r="7" spans="2:54" ht="16.149999999999999" customHeight="1" thickBot="1" x14ac:dyDescent="0.45">
      <c r="B7" s="4"/>
      <c r="C7" s="4"/>
      <c r="D7" s="6" t="s">
        <v>1</v>
      </c>
      <c r="E7" s="6" t="s">
        <v>3</v>
      </c>
      <c r="F7" s="6" t="s">
        <v>4</v>
      </c>
      <c r="G7" s="6" t="s">
        <v>7</v>
      </c>
      <c r="H7" s="6" t="s">
        <v>6</v>
      </c>
      <c r="I7" s="6" t="s">
        <v>0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16" t="s">
        <v>5</v>
      </c>
      <c r="P7" s="143"/>
      <c r="Q7" s="145"/>
      <c r="U7" s="141"/>
      <c r="V7" s="54" t="s">
        <v>63</v>
      </c>
      <c r="W7" s="55" t="s">
        <v>64</v>
      </c>
      <c r="X7" s="56">
        <f>X5-X6</f>
        <v>7881</v>
      </c>
      <c r="Y7" s="57">
        <f t="shared" ref="Y7:AI7" si="2">Y5-Y6</f>
        <v>8050</v>
      </c>
      <c r="Z7" s="57">
        <f t="shared" si="2"/>
        <v>8568</v>
      </c>
      <c r="AA7" s="57">
        <f t="shared" si="2"/>
        <v>10945</v>
      </c>
      <c r="AB7" s="57">
        <f t="shared" si="2"/>
        <v>11541</v>
      </c>
      <c r="AC7" s="57">
        <f t="shared" si="2"/>
        <v>10215</v>
      </c>
      <c r="AD7" s="57">
        <f t="shared" si="2"/>
        <v>7816</v>
      </c>
      <c r="AE7" s="57">
        <f t="shared" si="2"/>
        <v>8580</v>
      </c>
      <c r="AF7" s="57">
        <f t="shared" si="2"/>
        <v>10942</v>
      </c>
      <c r="AG7" s="57">
        <f t="shared" si="2"/>
        <v>11600</v>
      </c>
      <c r="AH7" s="57">
        <f t="shared" si="2"/>
        <v>10006</v>
      </c>
      <c r="AI7" s="57">
        <f t="shared" si="2"/>
        <v>10045</v>
      </c>
      <c r="AJ7" s="58">
        <f t="shared" si="0"/>
        <v>116189</v>
      </c>
      <c r="AM7" s="141"/>
      <c r="AN7" s="54" t="s">
        <v>63</v>
      </c>
      <c r="AO7" s="55" t="s">
        <v>64</v>
      </c>
      <c r="AP7" s="56">
        <f>AP5-AP6</f>
        <v>7881</v>
      </c>
      <c r="AQ7" s="57">
        <f t="shared" ref="AQ7:BA7" si="3">AQ5-AQ6</f>
        <v>8050</v>
      </c>
      <c r="AR7" s="57">
        <f t="shared" si="3"/>
        <v>8568</v>
      </c>
      <c r="AS7" s="57">
        <f t="shared" si="3"/>
        <v>10945</v>
      </c>
      <c r="AT7" s="57">
        <f t="shared" si="3"/>
        <v>11541</v>
      </c>
      <c r="AU7" s="57">
        <f t="shared" si="3"/>
        <v>10215</v>
      </c>
      <c r="AV7" s="57">
        <f t="shared" si="3"/>
        <v>7816</v>
      </c>
      <c r="AW7" s="57">
        <f t="shared" si="3"/>
        <v>8580</v>
      </c>
      <c r="AX7" s="57">
        <f t="shared" si="3"/>
        <v>10942</v>
      </c>
      <c r="AY7" s="57">
        <f t="shared" si="3"/>
        <v>11600</v>
      </c>
      <c r="AZ7" s="57">
        <f t="shared" si="3"/>
        <v>10006</v>
      </c>
      <c r="BA7" s="57">
        <f t="shared" si="3"/>
        <v>10045</v>
      </c>
      <c r="BB7" s="58">
        <f t="shared" si="1"/>
        <v>116189</v>
      </c>
    </row>
    <row r="8" spans="2:54" ht="42" customHeight="1" thickBot="1" x14ac:dyDescent="0.45">
      <c r="B8" s="130" t="s">
        <v>22</v>
      </c>
      <c r="C8" s="27" t="s">
        <v>17</v>
      </c>
      <c r="D8" s="7">
        <v>11881</v>
      </c>
      <c r="E8" s="7">
        <v>12050</v>
      </c>
      <c r="F8" s="7">
        <v>12568</v>
      </c>
      <c r="G8" s="7">
        <v>14945</v>
      </c>
      <c r="H8" s="7">
        <v>15541</v>
      </c>
      <c r="I8" s="7">
        <v>14215</v>
      </c>
      <c r="J8" s="7">
        <v>11816</v>
      </c>
      <c r="K8" s="7">
        <v>12580</v>
      </c>
      <c r="L8" s="7">
        <v>14942</v>
      </c>
      <c r="M8" s="7">
        <v>15600</v>
      </c>
      <c r="N8" s="7">
        <v>14006</v>
      </c>
      <c r="O8" s="17">
        <v>14045</v>
      </c>
      <c r="P8" s="22">
        <f>SUM(D8:O8)</f>
        <v>164189</v>
      </c>
      <c r="Q8" s="107">
        <v>4331339</v>
      </c>
      <c r="U8" s="59" t="s">
        <v>65</v>
      </c>
      <c r="V8" s="60"/>
      <c r="W8" s="61" t="s">
        <v>66</v>
      </c>
      <c r="X8" s="62">
        <v>349407</v>
      </c>
      <c r="Y8" s="63">
        <v>336489</v>
      </c>
      <c r="Z8" s="63">
        <v>335975</v>
      </c>
      <c r="AA8" s="63">
        <v>390107</v>
      </c>
      <c r="AB8" s="63">
        <v>423846</v>
      </c>
      <c r="AC8" s="63">
        <v>373301</v>
      </c>
      <c r="AD8" s="63">
        <v>315837</v>
      </c>
      <c r="AE8" s="63">
        <v>331500</v>
      </c>
      <c r="AF8" s="63">
        <v>381953</v>
      </c>
      <c r="AG8" s="63">
        <v>391685</v>
      </c>
      <c r="AH8" s="63">
        <v>350549</v>
      </c>
      <c r="AI8" s="64">
        <v>350690</v>
      </c>
      <c r="AJ8" s="65">
        <f t="shared" si="0"/>
        <v>4331339</v>
      </c>
      <c r="AM8" s="59" t="s">
        <v>65</v>
      </c>
      <c r="AN8" s="60"/>
      <c r="AO8" s="61" t="s">
        <v>66</v>
      </c>
      <c r="AP8" s="62">
        <v>349407</v>
      </c>
      <c r="AQ8" s="63">
        <v>336489</v>
      </c>
      <c r="AR8" s="63">
        <v>335975</v>
      </c>
      <c r="AS8" s="63">
        <v>390107</v>
      </c>
      <c r="AT8" s="63">
        <v>423846</v>
      </c>
      <c r="AU8" s="63">
        <v>373301</v>
      </c>
      <c r="AV8" s="63">
        <v>315837</v>
      </c>
      <c r="AW8" s="63">
        <v>331500</v>
      </c>
      <c r="AX8" s="63">
        <v>381953</v>
      </c>
      <c r="AY8" s="63">
        <v>391685</v>
      </c>
      <c r="AZ8" s="63">
        <v>350549</v>
      </c>
      <c r="BA8" s="64">
        <v>350690</v>
      </c>
      <c r="BB8" s="65">
        <f t="shared" si="1"/>
        <v>4331339</v>
      </c>
    </row>
    <row r="9" spans="2:54" ht="42" customHeight="1" thickBot="1" x14ac:dyDescent="0.45">
      <c r="B9" s="131"/>
      <c r="C9" s="28" t="s">
        <v>18</v>
      </c>
      <c r="D9" s="8">
        <v>28</v>
      </c>
      <c r="E9" s="8">
        <v>26</v>
      </c>
      <c r="F9" s="8">
        <v>30</v>
      </c>
      <c r="G9" s="8">
        <v>32</v>
      </c>
      <c r="H9" s="8">
        <v>30</v>
      </c>
      <c r="I9" s="8">
        <v>30</v>
      </c>
      <c r="J9" s="8">
        <v>28</v>
      </c>
      <c r="K9" s="8">
        <v>26</v>
      </c>
      <c r="L9" s="8">
        <v>32</v>
      </c>
      <c r="M9" s="8">
        <v>32</v>
      </c>
      <c r="N9" s="8">
        <v>30</v>
      </c>
      <c r="O9" s="18">
        <v>30</v>
      </c>
      <c r="P9" s="24"/>
      <c r="Q9" s="106"/>
      <c r="U9" s="132" t="s">
        <v>67</v>
      </c>
      <c r="V9" s="66" t="s">
        <v>68</v>
      </c>
      <c r="W9" s="67" t="s">
        <v>69</v>
      </c>
      <c r="X9" s="68">
        <f t="shared" ref="X9:AI9" si="4">X13+X28</f>
        <v>318304</v>
      </c>
      <c r="Y9" s="69">
        <f t="shared" si="4"/>
        <v>318466</v>
      </c>
      <c r="Z9" s="69">
        <f t="shared" si="4"/>
        <v>321952</v>
      </c>
      <c r="AA9" s="69">
        <f>AA13+AA28</f>
        <v>375764</v>
      </c>
      <c r="AB9" s="69">
        <f t="shared" si="4"/>
        <v>404299</v>
      </c>
      <c r="AC9" s="69">
        <f t="shared" si="4"/>
        <v>359193</v>
      </c>
      <c r="AD9" s="69">
        <f>AD13+AD28</f>
        <v>303170</v>
      </c>
      <c r="AE9" s="69">
        <f t="shared" si="4"/>
        <v>319153</v>
      </c>
      <c r="AF9" s="69">
        <f t="shared" si="4"/>
        <v>369845</v>
      </c>
      <c r="AG9" s="69">
        <f t="shared" si="4"/>
        <v>382953</v>
      </c>
      <c r="AH9" s="69">
        <f t="shared" si="4"/>
        <v>349054</v>
      </c>
      <c r="AI9" s="70">
        <f t="shared" si="4"/>
        <v>349395</v>
      </c>
      <c r="AJ9" s="71">
        <f t="shared" si="0"/>
        <v>4171548</v>
      </c>
      <c r="AM9" s="132" t="s">
        <v>67</v>
      </c>
      <c r="AN9" s="66" t="s">
        <v>68</v>
      </c>
      <c r="AO9" s="67" t="s">
        <v>69</v>
      </c>
      <c r="AP9" s="68">
        <f t="shared" ref="AP9:BA9" si="5">AP13+AP28</f>
        <v>331247</v>
      </c>
      <c r="AQ9" s="69">
        <f t="shared" si="5"/>
        <v>331409</v>
      </c>
      <c r="AR9" s="69">
        <f t="shared" si="5"/>
        <v>334895</v>
      </c>
      <c r="AS9" s="69">
        <f>AS13+AS28</f>
        <v>388707</v>
      </c>
      <c r="AT9" s="69">
        <f t="shared" si="5"/>
        <v>417686</v>
      </c>
      <c r="AU9" s="69">
        <f t="shared" si="5"/>
        <v>372581</v>
      </c>
      <c r="AV9" s="69">
        <f t="shared" si="5"/>
        <v>316557</v>
      </c>
      <c r="AW9" s="69">
        <f t="shared" si="5"/>
        <v>332540</v>
      </c>
      <c r="AX9" s="69">
        <f t="shared" si="5"/>
        <v>383233</v>
      </c>
      <c r="AY9" s="69">
        <f t="shared" si="5"/>
        <v>393365</v>
      </c>
      <c r="AZ9" s="69">
        <f t="shared" si="5"/>
        <v>352029</v>
      </c>
      <c r="BA9" s="70">
        <f t="shared" si="5"/>
        <v>352370</v>
      </c>
      <c r="BB9" s="71">
        <f t="shared" si="1"/>
        <v>4306619</v>
      </c>
    </row>
    <row r="10" spans="2:54" x14ac:dyDescent="0.4">
      <c r="C10" s="29"/>
      <c r="U10" s="133"/>
      <c r="V10" s="50" t="s">
        <v>70</v>
      </c>
      <c r="W10" s="72" t="s">
        <v>71</v>
      </c>
      <c r="X10" s="73">
        <f t="shared" ref="X10:AI10" si="6">X6</f>
        <v>4000</v>
      </c>
      <c r="Y10" s="74">
        <f t="shared" si="6"/>
        <v>4000</v>
      </c>
      <c r="Z10" s="74">
        <f t="shared" si="6"/>
        <v>4000</v>
      </c>
      <c r="AA10" s="74">
        <f t="shared" si="6"/>
        <v>4000</v>
      </c>
      <c r="AB10" s="74">
        <f t="shared" si="6"/>
        <v>4000</v>
      </c>
      <c r="AC10" s="74">
        <f t="shared" si="6"/>
        <v>4000</v>
      </c>
      <c r="AD10" s="74">
        <f t="shared" si="6"/>
        <v>4000</v>
      </c>
      <c r="AE10" s="74">
        <f t="shared" si="6"/>
        <v>4000</v>
      </c>
      <c r="AF10" s="74">
        <f t="shared" si="6"/>
        <v>4000</v>
      </c>
      <c r="AG10" s="74">
        <f t="shared" si="6"/>
        <v>4000</v>
      </c>
      <c r="AH10" s="74">
        <f t="shared" si="6"/>
        <v>4000</v>
      </c>
      <c r="AI10" s="74">
        <f t="shared" si="6"/>
        <v>4000</v>
      </c>
      <c r="AJ10" s="39">
        <f t="shared" si="0"/>
        <v>48000</v>
      </c>
      <c r="AM10" s="133"/>
      <c r="AN10" s="50" t="s">
        <v>70</v>
      </c>
      <c r="AO10" s="72" t="s">
        <v>71</v>
      </c>
      <c r="AP10" s="73">
        <f>AP6</f>
        <v>4000</v>
      </c>
      <c r="AQ10" s="74">
        <f>AQ6</f>
        <v>4000</v>
      </c>
      <c r="AR10" s="74">
        <f t="shared" ref="AR10:BA10" si="7">AR6</f>
        <v>4000</v>
      </c>
      <c r="AS10" s="74">
        <f t="shared" si="7"/>
        <v>4000</v>
      </c>
      <c r="AT10" s="74">
        <f t="shared" si="7"/>
        <v>4000</v>
      </c>
      <c r="AU10" s="74">
        <f t="shared" si="7"/>
        <v>4000</v>
      </c>
      <c r="AV10" s="74">
        <f t="shared" si="7"/>
        <v>4000</v>
      </c>
      <c r="AW10" s="74">
        <f t="shared" si="7"/>
        <v>4000</v>
      </c>
      <c r="AX10" s="74">
        <f t="shared" si="7"/>
        <v>4000</v>
      </c>
      <c r="AY10" s="74">
        <f t="shared" si="7"/>
        <v>4000</v>
      </c>
      <c r="AZ10" s="74">
        <f t="shared" si="7"/>
        <v>4000</v>
      </c>
      <c r="BA10" s="74">
        <f t="shared" si="7"/>
        <v>4000</v>
      </c>
      <c r="BB10" s="39">
        <f t="shared" si="1"/>
        <v>48000</v>
      </c>
    </row>
    <row r="11" spans="2:54" ht="20.25" customHeight="1" thickBot="1" x14ac:dyDescent="0.45">
      <c r="B11" s="3" t="s">
        <v>31</v>
      </c>
      <c r="C11" s="29"/>
      <c r="D11" s="135" t="s">
        <v>35</v>
      </c>
      <c r="E11" s="136"/>
      <c r="F11" s="137" t="s">
        <v>34</v>
      </c>
      <c r="G11" s="138"/>
      <c r="H11" s="139"/>
      <c r="U11" s="134"/>
      <c r="V11" s="75" t="s">
        <v>72</v>
      </c>
      <c r="W11" s="76" t="s">
        <v>73</v>
      </c>
      <c r="X11" s="77">
        <f t="shared" ref="X11:AI11" si="8">X5-X10</f>
        <v>7881</v>
      </c>
      <c r="Y11" s="78">
        <f t="shared" si="8"/>
        <v>8050</v>
      </c>
      <c r="Z11" s="78">
        <f t="shared" si="8"/>
        <v>8568</v>
      </c>
      <c r="AA11" s="78">
        <f t="shared" si="8"/>
        <v>10945</v>
      </c>
      <c r="AB11" s="78">
        <f t="shared" si="8"/>
        <v>11541</v>
      </c>
      <c r="AC11" s="78">
        <f t="shared" si="8"/>
        <v>10215</v>
      </c>
      <c r="AD11" s="78">
        <f t="shared" si="8"/>
        <v>7816</v>
      </c>
      <c r="AE11" s="78">
        <f t="shared" si="8"/>
        <v>8580</v>
      </c>
      <c r="AF11" s="78">
        <f t="shared" si="8"/>
        <v>10942</v>
      </c>
      <c r="AG11" s="78">
        <f t="shared" si="8"/>
        <v>11600</v>
      </c>
      <c r="AH11" s="78">
        <f t="shared" si="8"/>
        <v>10006</v>
      </c>
      <c r="AI11" s="78">
        <f t="shared" si="8"/>
        <v>10045</v>
      </c>
      <c r="AJ11" s="75">
        <f t="shared" si="0"/>
        <v>116189</v>
      </c>
      <c r="AM11" s="134"/>
      <c r="AN11" s="75" t="s">
        <v>72</v>
      </c>
      <c r="AO11" s="76" t="s">
        <v>73</v>
      </c>
      <c r="AP11" s="77">
        <f>AP5-AP10</f>
        <v>7881</v>
      </c>
      <c r="AQ11" s="78">
        <f t="shared" ref="AQ11:BA11" si="9">AQ5-AQ10</f>
        <v>8050</v>
      </c>
      <c r="AR11" s="78">
        <f t="shared" si="9"/>
        <v>8568</v>
      </c>
      <c r="AS11" s="78">
        <f t="shared" si="9"/>
        <v>10945</v>
      </c>
      <c r="AT11" s="78">
        <f t="shared" si="9"/>
        <v>11541</v>
      </c>
      <c r="AU11" s="78">
        <f t="shared" si="9"/>
        <v>10215</v>
      </c>
      <c r="AV11" s="78">
        <f t="shared" si="9"/>
        <v>7816</v>
      </c>
      <c r="AW11" s="78">
        <f t="shared" si="9"/>
        <v>8580</v>
      </c>
      <c r="AX11" s="78">
        <f t="shared" si="9"/>
        <v>10942</v>
      </c>
      <c r="AY11" s="78">
        <f t="shared" si="9"/>
        <v>11600</v>
      </c>
      <c r="AZ11" s="78">
        <f t="shared" si="9"/>
        <v>10006</v>
      </c>
      <c r="BA11" s="78">
        <f t="shared" si="9"/>
        <v>10045</v>
      </c>
      <c r="BB11" s="75">
        <f t="shared" si="1"/>
        <v>116189</v>
      </c>
    </row>
    <row r="12" spans="2:54" ht="24" customHeight="1" thickBot="1" x14ac:dyDescent="0.45">
      <c r="C12" s="28" t="s">
        <v>38</v>
      </c>
      <c r="D12" s="202">
        <v>50</v>
      </c>
      <c r="E12" s="203"/>
      <c r="F12" s="204" t="s">
        <v>111</v>
      </c>
      <c r="G12" s="204"/>
      <c r="H12" s="205"/>
      <c r="U12" s="154" t="s">
        <v>74</v>
      </c>
      <c r="V12" s="79" t="s">
        <v>75</v>
      </c>
      <c r="W12" s="80" t="s">
        <v>76</v>
      </c>
      <c r="X12" s="81">
        <f>$AA$2</f>
        <v>22</v>
      </c>
      <c r="Y12" s="82">
        <f>$AA$2</f>
        <v>22</v>
      </c>
      <c r="Z12" s="82">
        <f t="shared" ref="Z12:AI12" si="10">$AA$2</f>
        <v>22</v>
      </c>
      <c r="AA12" s="82">
        <f t="shared" si="10"/>
        <v>22</v>
      </c>
      <c r="AB12" s="82">
        <f t="shared" si="10"/>
        <v>22</v>
      </c>
      <c r="AC12" s="82">
        <f t="shared" si="10"/>
        <v>22</v>
      </c>
      <c r="AD12" s="82">
        <f t="shared" si="10"/>
        <v>22</v>
      </c>
      <c r="AE12" s="82">
        <f t="shared" si="10"/>
        <v>22</v>
      </c>
      <c r="AF12" s="82">
        <f t="shared" si="10"/>
        <v>22</v>
      </c>
      <c r="AG12" s="82">
        <f t="shared" si="10"/>
        <v>22</v>
      </c>
      <c r="AH12" s="82">
        <f t="shared" si="10"/>
        <v>22</v>
      </c>
      <c r="AI12" s="82">
        <f t="shared" si="10"/>
        <v>22</v>
      </c>
      <c r="AM12" s="154" t="s">
        <v>74</v>
      </c>
      <c r="AN12" s="79" t="s">
        <v>75</v>
      </c>
      <c r="AO12" s="80" t="s">
        <v>76</v>
      </c>
      <c r="AP12" s="81">
        <f>$AS$2</f>
        <v>22</v>
      </c>
      <c r="AQ12" s="82">
        <f>$AS$2</f>
        <v>22</v>
      </c>
      <c r="AR12" s="82">
        <f t="shared" ref="AR12:BA12" si="11">$AS$2</f>
        <v>22</v>
      </c>
      <c r="AS12" s="82">
        <f t="shared" si="11"/>
        <v>22</v>
      </c>
      <c r="AT12" s="82">
        <f t="shared" si="11"/>
        <v>22</v>
      </c>
      <c r="AU12" s="82">
        <f t="shared" si="11"/>
        <v>22</v>
      </c>
      <c r="AV12" s="82">
        <f t="shared" si="11"/>
        <v>22</v>
      </c>
      <c r="AW12" s="82">
        <f t="shared" si="11"/>
        <v>22</v>
      </c>
      <c r="AX12" s="82">
        <f t="shared" si="11"/>
        <v>22</v>
      </c>
      <c r="AY12" s="82">
        <f t="shared" si="11"/>
        <v>22</v>
      </c>
      <c r="AZ12" s="82">
        <f t="shared" si="11"/>
        <v>22</v>
      </c>
      <c r="BA12" s="82">
        <f t="shared" si="11"/>
        <v>22</v>
      </c>
    </row>
    <row r="13" spans="2:54" ht="24" customHeight="1" thickBot="1" x14ac:dyDescent="0.45">
      <c r="C13" s="28" t="s">
        <v>39</v>
      </c>
      <c r="D13" s="202">
        <v>50</v>
      </c>
      <c r="E13" s="203"/>
      <c r="F13" s="204" t="s">
        <v>112</v>
      </c>
      <c r="G13" s="204"/>
      <c r="H13" s="205"/>
      <c r="U13" s="155"/>
      <c r="V13" s="83" t="s">
        <v>77</v>
      </c>
      <c r="W13" s="84" t="s">
        <v>78</v>
      </c>
      <c r="X13" s="85">
        <f>X10*X12</f>
        <v>88000</v>
      </c>
      <c r="Y13" s="86">
        <f t="shared" ref="Y13:AI13" si="12">Y10*Y12</f>
        <v>88000</v>
      </c>
      <c r="Z13" s="86">
        <f t="shared" si="12"/>
        <v>88000</v>
      </c>
      <c r="AA13" s="86">
        <f t="shared" si="12"/>
        <v>88000</v>
      </c>
      <c r="AB13" s="86">
        <f t="shared" si="12"/>
        <v>88000</v>
      </c>
      <c r="AC13" s="86">
        <f t="shared" si="12"/>
        <v>88000</v>
      </c>
      <c r="AD13" s="86">
        <f t="shared" si="12"/>
        <v>88000</v>
      </c>
      <c r="AE13" s="86">
        <f t="shared" si="12"/>
        <v>88000</v>
      </c>
      <c r="AF13" s="86">
        <f t="shared" si="12"/>
        <v>88000</v>
      </c>
      <c r="AG13" s="86">
        <f t="shared" si="12"/>
        <v>88000</v>
      </c>
      <c r="AH13" s="86">
        <f t="shared" si="12"/>
        <v>88000</v>
      </c>
      <c r="AI13" s="86">
        <f t="shared" si="12"/>
        <v>88000</v>
      </c>
      <c r="AJ13" s="87">
        <f t="shared" si="0"/>
        <v>1056000</v>
      </c>
      <c r="AM13" s="155"/>
      <c r="AN13" s="83" t="s">
        <v>77</v>
      </c>
      <c r="AO13" s="84" t="s">
        <v>78</v>
      </c>
      <c r="AP13" s="85">
        <f>AP10*AP12</f>
        <v>88000</v>
      </c>
      <c r="AQ13" s="86">
        <f t="shared" ref="AQ13:BA13" si="13">AQ10*AQ12</f>
        <v>88000</v>
      </c>
      <c r="AR13" s="86">
        <f t="shared" si="13"/>
        <v>88000</v>
      </c>
      <c r="AS13" s="86">
        <f t="shared" si="13"/>
        <v>88000</v>
      </c>
      <c r="AT13" s="86">
        <f t="shared" si="13"/>
        <v>88000</v>
      </c>
      <c r="AU13" s="86">
        <f t="shared" si="13"/>
        <v>88000</v>
      </c>
      <c r="AV13" s="86">
        <f t="shared" si="13"/>
        <v>88000</v>
      </c>
      <c r="AW13" s="86">
        <f t="shared" si="13"/>
        <v>88000</v>
      </c>
      <c r="AX13" s="86">
        <f t="shared" si="13"/>
        <v>88000</v>
      </c>
      <c r="AY13" s="86">
        <f t="shared" si="13"/>
        <v>88000</v>
      </c>
      <c r="AZ13" s="86">
        <f t="shared" si="13"/>
        <v>88000</v>
      </c>
      <c r="BA13" s="86">
        <f t="shared" si="13"/>
        <v>88000</v>
      </c>
      <c r="BB13" s="87">
        <f t="shared" ref="BB13" si="14">SUM(AP13:BA13)</f>
        <v>1056000</v>
      </c>
    </row>
    <row r="14" spans="2:54" ht="24" customHeight="1" thickBot="1" x14ac:dyDescent="0.45">
      <c r="C14" s="28" t="s">
        <v>40</v>
      </c>
      <c r="D14" s="206">
        <v>15</v>
      </c>
      <c r="E14" s="207"/>
      <c r="F14" s="204" t="s">
        <v>113</v>
      </c>
      <c r="G14" s="204"/>
      <c r="H14" s="205"/>
      <c r="U14" s="154" t="s">
        <v>79</v>
      </c>
      <c r="V14" s="88" t="s">
        <v>80</v>
      </c>
      <c r="W14" s="89" t="s">
        <v>81</v>
      </c>
      <c r="X14" s="90">
        <v>100</v>
      </c>
      <c r="Y14" s="91">
        <v>100</v>
      </c>
      <c r="Z14" s="91">
        <v>100</v>
      </c>
      <c r="AA14" s="91">
        <v>100</v>
      </c>
      <c r="AB14" s="91">
        <v>100</v>
      </c>
      <c r="AC14" s="91">
        <v>100</v>
      </c>
      <c r="AD14" s="91">
        <v>100</v>
      </c>
      <c r="AE14" s="91">
        <v>100</v>
      </c>
      <c r="AF14" s="91">
        <v>100</v>
      </c>
      <c r="AG14" s="91">
        <v>100</v>
      </c>
      <c r="AH14" s="91">
        <v>100</v>
      </c>
      <c r="AI14" s="91">
        <v>100</v>
      </c>
      <c r="AM14" s="154" t="s">
        <v>79</v>
      </c>
      <c r="AN14" s="88" t="s">
        <v>80</v>
      </c>
      <c r="AO14" s="89" t="s">
        <v>81</v>
      </c>
      <c r="AP14" s="90">
        <v>100</v>
      </c>
      <c r="AQ14" s="91">
        <v>100</v>
      </c>
      <c r="AR14" s="91">
        <v>100</v>
      </c>
      <c r="AS14" s="91">
        <v>100</v>
      </c>
      <c r="AT14" s="91">
        <v>100</v>
      </c>
      <c r="AU14" s="91">
        <v>100</v>
      </c>
      <c r="AV14" s="91">
        <v>100</v>
      </c>
      <c r="AW14" s="91">
        <v>100</v>
      </c>
      <c r="AX14" s="91">
        <v>100</v>
      </c>
      <c r="AY14" s="91">
        <v>100</v>
      </c>
      <c r="AZ14" s="91">
        <v>100</v>
      </c>
      <c r="BA14" s="91">
        <v>100</v>
      </c>
    </row>
    <row r="15" spans="2:54" ht="24" customHeight="1" x14ac:dyDescent="0.4">
      <c r="C15" s="29"/>
      <c r="U15" s="158"/>
      <c r="V15" s="46" t="s">
        <v>82</v>
      </c>
      <c r="W15" s="47" t="s">
        <v>83</v>
      </c>
      <c r="X15" s="48">
        <f>$D$21</f>
        <v>30</v>
      </c>
      <c r="Y15" s="49">
        <f>$D$21</f>
        <v>30</v>
      </c>
      <c r="Z15" s="49">
        <f t="shared" ref="Z15:AI15" si="15">$D$21</f>
        <v>30</v>
      </c>
      <c r="AA15" s="49">
        <f t="shared" si="15"/>
        <v>30</v>
      </c>
      <c r="AB15" s="49">
        <f t="shared" si="15"/>
        <v>30</v>
      </c>
      <c r="AC15" s="49">
        <f t="shared" si="15"/>
        <v>30</v>
      </c>
      <c r="AD15" s="49">
        <f t="shared" si="15"/>
        <v>30</v>
      </c>
      <c r="AE15" s="49">
        <f t="shared" si="15"/>
        <v>30</v>
      </c>
      <c r="AF15" s="49">
        <f t="shared" si="15"/>
        <v>30</v>
      </c>
      <c r="AG15" s="49">
        <f t="shared" si="15"/>
        <v>30</v>
      </c>
      <c r="AH15" s="49">
        <f t="shared" si="15"/>
        <v>30</v>
      </c>
      <c r="AI15" s="49">
        <f t="shared" si="15"/>
        <v>30</v>
      </c>
      <c r="AM15" s="158"/>
      <c r="AN15" s="46" t="s">
        <v>82</v>
      </c>
      <c r="AO15" s="47" t="s">
        <v>83</v>
      </c>
      <c r="AP15" s="48">
        <v>39</v>
      </c>
      <c r="AQ15" s="49">
        <v>39</v>
      </c>
      <c r="AR15" s="49">
        <v>39</v>
      </c>
      <c r="AS15" s="49">
        <v>39</v>
      </c>
      <c r="AT15" s="49">
        <v>39</v>
      </c>
      <c r="AU15" s="49">
        <v>39</v>
      </c>
      <c r="AV15" s="49">
        <v>39</v>
      </c>
      <c r="AW15" s="49">
        <v>39</v>
      </c>
      <c r="AX15" s="49">
        <v>39</v>
      </c>
      <c r="AY15" s="49">
        <v>37</v>
      </c>
      <c r="AZ15" s="49">
        <v>32</v>
      </c>
      <c r="BA15" s="49">
        <v>32</v>
      </c>
    </row>
    <row r="16" spans="2:54" ht="15.6" customHeight="1" thickBot="1" x14ac:dyDescent="0.45">
      <c r="B16" s="3" t="s">
        <v>16</v>
      </c>
      <c r="C16" s="3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0"/>
      <c r="U16" s="158"/>
      <c r="V16" s="46" t="s">
        <v>84</v>
      </c>
      <c r="W16" s="47" t="s">
        <v>85</v>
      </c>
      <c r="X16" s="48">
        <v>1691.9</v>
      </c>
      <c r="Y16" s="49">
        <v>1691.9</v>
      </c>
      <c r="Z16" s="49">
        <v>1691.9</v>
      </c>
      <c r="AA16" s="49">
        <v>1691.9</v>
      </c>
      <c r="AB16" s="49">
        <v>1750</v>
      </c>
      <c r="AC16" s="49">
        <v>1750</v>
      </c>
      <c r="AD16" s="49">
        <v>1750</v>
      </c>
      <c r="AE16" s="49">
        <v>1750</v>
      </c>
      <c r="AF16" s="49">
        <v>1750</v>
      </c>
      <c r="AG16" s="49">
        <v>1750</v>
      </c>
      <c r="AH16" s="49">
        <v>1750</v>
      </c>
      <c r="AI16" s="49">
        <v>1750</v>
      </c>
      <c r="AM16" s="158"/>
      <c r="AN16" s="46" t="s">
        <v>84</v>
      </c>
      <c r="AO16" s="47" t="s">
        <v>85</v>
      </c>
      <c r="AP16" s="48">
        <v>1691.9</v>
      </c>
      <c r="AQ16" s="49">
        <v>1691.9</v>
      </c>
      <c r="AR16" s="49">
        <v>1691.9</v>
      </c>
      <c r="AS16" s="49">
        <v>1691.9</v>
      </c>
      <c r="AT16" s="49">
        <v>1750</v>
      </c>
      <c r="AU16" s="49">
        <v>1750</v>
      </c>
      <c r="AV16" s="49">
        <v>1750</v>
      </c>
      <c r="AW16" s="49">
        <v>1750</v>
      </c>
      <c r="AX16" s="49">
        <v>1750</v>
      </c>
      <c r="AY16" s="49">
        <v>1750</v>
      </c>
      <c r="AZ16" s="49">
        <v>1750</v>
      </c>
      <c r="BA16" s="49">
        <v>1750</v>
      </c>
    </row>
    <row r="17" spans="2:54" ht="47.25" customHeight="1" thickBot="1" x14ac:dyDescent="0.45">
      <c r="B17" s="4"/>
      <c r="C17" s="30"/>
      <c r="D17" s="10" t="s">
        <v>1</v>
      </c>
      <c r="E17" s="10" t="s">
        <v>3</v>
      </c>
      <c r="F17" s="10" t="s">
        <v>4</v>
      </c>
      <c r="G17" s="10" t="s">
        <v>7</v>
      </c>
      <c r="H17" s="10" t="s">
        <v>6</v>
      </c>
      <c r="I17" s="10" t="s">
        <v>0</v>
      </c>
      <c r="J17" s="10" t="s">
        <v>8</v>
      </c>
      <c r="K17" s="10" t="s">
        <v>9</v>
      </c>
      <c r="L17" s="10" t="s">
        <v>10</v>
      </c>
      <c r="M17" s="10" t="s">
        <v>11</v>
      </c>
      <c r="N17" s="10" t="s">
        <v>12</v>
      </c>
      <c r="O17" s="19" t="s">
        <v>5</v>
      </c>
      <c r="P17" s="23" t="s">
        <v>13</v>
      </c>
      <c r="Q17" s="116" t="s">
        <v>125</v>
      </c>
      <c r="R17" s="38"/>
      <c r="S17" s="115" t="s">
        <v>118</v>
      </c>
      <c r="U17" s="158"/>
      <c r="V17" s="51" t="s">
        <v>86</v>
      </c>
      <c r="W17" s="92" t="s">
        <v>73</v>
      </c>
      <c r="X17" s="77">
        <f>X11</f>
        <v>7881</v>
      </c>
      <c r="Y17" s="78">
        <f t="shared" ref="Y17:AI17" si="16">Y11</f>
        <v>8050</v>
      </c>
      <c r="Z17" s="78">
        <f t="shared" si="16"/>
        <v>8568</v>
      </c>
      <c r="AA17" s="78">
        <f t="shared" si="16"/>
        <v>10945</v>
      </c>
      <c r="AB17" s="78">
        <f t="shared" si="16"/>
        <v>11541</v>
      </c>
      <c r="AC17" s="78">
        <f t="shared" si="16"/>
        <v>10215</v>
      </c>
      <c r="AD17" s="78">
        <f t="shared" si="16"/>
        <v>7816</v>
      </c>
      <c r="AE17" s="78">
        <f t="shared" si="16"/>
        <v>8580</v>
      </c>
      <c r="AF17" s="78">
        <f t="shared" si="16"/>
        <v>10942</v>
      </c>
      <c r="AG17" s="78">
        <f t="shared" si="16"/>
        <v>11600</v>
      </c>
      <c r="AH17" s="78">
        <f t="shared" si="16"/>
        <v>10006</v>
      </c>
      <c r="AI17" s="78">
        <f t="shared" si="16"/>
        <v>10045</v>
      </c>
      <c r="AJ17" s="50">
        <f t="shared" si="0"/>
        <v>116189</v>
      </c>
      <c r="AM17" s="158"/>
      <c r="AN17" s="51" t="s">
        <v>86</v>
      </c>
      <c r="AO17" s="92" t="s">
        <v>73</v>
      </c>
      <c r="AP17" s="77">
        <f>AP11</f>
        <v>7881</v>
      </c>
      <c r="AQ17" s="78">
        <f t="shared" ref="AQ17:BA17" si="17">AQ11</f>
        <v>8050</v>
      </c>
      <c r="AR17" s="78">
        <f t="shared" si="17"/>
        <v>8568</v>
      </c>
      <c r="AS17" s="78">
        <f t="shared" si="17"/>
        <v>10945</v>
      </c>
      <c r="AT17" s="78">
        <f t="shared" si="17"/>
        <v>11541</v>
      </c>
      <c r="AU17" s="78">
        <f t="shared" si="17"/>
        <v>10215</v>
      </c>
      <c r="AV17" s="78">
        <f t="shared" si="17"/>
        <v>7816</v>
      </c>
      <c r="AW17" s="78">
        <f t="shared" si="17"/>
        <v>8580</v>
      </c>
      <c r="AX17" s="78">
        <f t="shared" si="17"/>
        <v>10942</v>
      </c>
      <c r="AY17" s="78">
        <f t="shared" si="17"/>
        <v>11600</v>
      </c>
      <c r="AZ17" s="78">
        <f t="shared" si="17"/>
        <v>10006</v>
      </c>
      <c r="BA17" s="78">
        <f t="shared" si="17"/>
        <v>10045</v>
      </c>
      <c r="BB17" s="50">
        <f t="shared" ref="BB17" si="18">SUM(AP17:BA17)</f>
        <v>116189</v>
      </c>
    </row>
    <row r="18" spans="2:54" ht="42.6" customHeight="1" thickBot="1" x14ac:dyDescent="0.45">
      <c r="B18" s="160" t="s">
        <v>19</v>
      </c>
      <c r="C18" s="37" t="s">
        <v>36</v>
      </c>
      <c r="D18" s="11">
        <v>5000</v>
      </c>
      <c r="E18" s="14">
        <v>5000</v>
      </c>
      <c r="F18" s="14">
        <v>5000</v>
      </c>
      <c r="G18" s="14">
        <v>5000</v>
      </c>
      <c r="H18" s="14">
        <v>5000</v>
      </c>
      <c r="I18" s="14">
        <v>5000</v>
      </c>
      <c r="J18" s="14">
        <v>5000</v>
      </c>
      <c r="K18" s="14">
        <v>5000</v>
      </c>
      <c r="L18" s="14">
        <v>5000</v>
      </c>
      <c r="M18" s="14">
        <v>5000</v>
      </c>
      <c r="N18" s="14">
        <v>5000</v>
      </c>
      <c r="O18" s="104">
        <v>5000</v>
      </c>
      <c r="P18" s="22">
        <f>SUM(D18:O18)</f>
        <v>60000</v>
      </c>
      <c r="Q18" s="109"/>
      <c r="R18" s="21"/>
      <c r="S18" s="21"/>
      <c r="U18" s="158"/>
      <c r="V18" s="46" t="s">
        <v>87</v>
      </c>
      <c r="W18" s="47" t="s">
        <v>88</v>
      </c>
      <c r="X18" s="48">
        <v>13.38</v>
      </c>
      <c r="Y18" s="49">
        <v>13.38</v>
      </c>
      <c r="Z18" s="49">
        <v>13.38</v>
      </c>
      <c r="AA18" s="49">
        <v>14.61</v>
      </c>
      <c r="AB18" s="49">
        <v>31.32</v>
      </c>
      <c r="AC18" s="49">
        <v>31.32</v>
      </c>
      <c r="AD18" s="49">
        <v>29.88</v>
      </c>
      <c r="AE18" s="49">
        <v>29.88</v>
      </c>
      <c r="AF18" s="49">
        <v>29.88</v>
      </c>
      <c r="AG18" s="49">
        <v>29.88</v>
      </c>
      <c r="AH18" s="49">
        <v>29.88</v>
      </c>
      <c r="AI18" s="49">
        <v>29.88</v>
      </c>
      <c r="AM18" s="158"/>
      <c r="AN18" s="46" t="s">
        <v>87</v>
      </c>
      <c r="AO18" s="47" t="s">
        <v>88</v>
      </c>
      <c r="AP18" s="48">
        <v>13.38</v>
      </c>
      <c r="AQ18" s="49">
        <v>13.38</v>
      </c>
      <c r="AR18" s="49">
        <v>13.38</v>
      </c>
      <c r="AS18" s="49">
        <v>14.61</v>
      </c>
      <c r="AT18" s="49">
        <v>31.32</v>
      </c>
      <c r="AU18" s="49">
        <v>31.32</v>
      </c>
      <c r="AV18" s="49">
        <v>29.88</v>
      </c>
      <c r="AW18" s="49">
        <v>29.88</v>
      </c>
      <c r="AX18" s="49">
        <v>29.88</v>
      </c>
      <c r="AY18" s="49">
        <v>29.88</v>
      </c>
      <c r="AZ18" s="49">
        <v>29.88</v>
      </c>
      <c r="BA18" s="49">
        <v>29.88</v>
      </c>
    </row>
    <row r="19" spans="2:54" ht="42.6" customHeight="1" thickBot="1" x14ac:dyDescent="0.45">
      <c r="B19" s="161"/>
      <c r="C19" s="31" t="s">
        <v>26</v>
      </c>
      <c r="D19" s="11">
        <v>4000</v>
      </c>
      <c r="E19" s="14">
        <v>4000</v>
      </c>
      <c r="F19" s="14">
        <v>4000</v>
      </c>
      <c r="G19" s="14">
        <v>4000</v>
      </c>
      <c r="H19" s="14">
        <v>4000</v>
      </c>
      <c r="I19" s="14">
        <v>4000</v>
      </c>
      <c r="J19" s="14">
        <v>4000</v>
      </c>
      <c r="K19" s="14">
        <v>4000</v>
      </c>
      <c r="L19" s="14">
        <v>4000</v>
      </c>
      <c r="M19" s="14">
        <v>4000</v>
      </c>
      <c r="N19" s="14">
        <v>4000</v>
      </c>
      <c r="O19" s="104">
        <v>4000</v>
      </c>
      <c r="P19" s="22">
        <f>SUM(D19:O19)</f>
        <v>48000</v>
      </c>
      <c r="Q19" s="107">
        <f>P19*K24*1.1</f>
        <v>1056000</v>
      </c>
      <c r="R19" s="21" t="s">
        <v>126</v>
      </c>
      <c r="S19" s="21">
        <f>AJ46</f>
        <v>2112000</v>
      </c>
      <c r="U19" s="158"/>
      <c r="V19" s="46" t="s">
        <v>89</v>
      </c>
      <c r="W19" s="47" t="s">
        <v>90</v>
      </c>
      <c r="X19" s="48">
        <v>13.15</v>
      </c>
      <c r="Y19" s="49">
        <v>11.93</v>
      </c>
      <c r="Z19" s="49">
        <v>10.93</v>
      </c>
      <c r="AA19" s="49">
        <v>9.7799999999999994</v>
      </c>
      <c r="AB19" s="49">
        <v>-5.9</v>
      </c>
      <c r="AC19" s="49">
        <v>-7.26</v>
      </c>
      <c r="AD19" s="49">
        <v>-7.88</v>
      </c>
      <c r="AE19" s="49">
        <v>-7.96</v>
      </c>
      <c r="AF19" s="49">
        <v>-8.02</v>
      </c>
      <c r="AG19" s="49">
        <v>-8.1199999999999992</v>
      </c>
      <c r="AH19" s="49">
        <v>-8.07</v>
      </c>
      <c r="AI19" s="49">
        <v>-8.1199999999999992</v>
      </c>
      <c r="AM19" s="158"/>
      <c r="AN19" s="46" t="s">
        <v>89</v>
      </c>
      <c r="AO19" s="47" t="s">
        <v>90</v>
      </c>
      <c r="AP19" s="48">
        <v>13.15</v>
      </c>
      <c r="AQ19" s="49">
        <v>11.93</v>
      </c>
      <c r="AR19" s="49">
        <v>10.93</v>
      </c>
      <c r="AS19" s="49">
        <v>9.7799999999999994</v>
      </c>
      <c r="AT19" s="49">
        <v>-5.9</v>
      </c>
      <c r="AU19" s="49">
        <v>-7.26</v>
      </c>
      <c r="AV19" s="49">
        <v>-7.88</v>
      </c>
      <c r="AW19" s="49">
        <v>-7.96</v>
      </c>
      <c r="AX19" s="49">
        <v>-8.02</v>
      </c>
      <c r="AY19" s="49">
        <v>-8.1199999999999992</v>
      </c>
      <c r="AZ19" s="49">
        <v>-8.07</v>
      </c>
      <c r="BA19" s="49">
        <v>-8.1199999999999992</v>
      </c>
    </row>
    <row r="20" spans="2:54" ht="42.6" customHeight="1" thickBot="1" x14ac:dyDescent="0.45">
      <c r="B20" s="130" t="s">
        <v>22</v>
      </c>
      <c r="C20" s="28" t="s">
        <v>27</v>
      </c>
      <c r="D20" s="12">
        <f t="shared" ref="D20:O20" si="19">D8-D19</f>
        <v>7881</v>
      </c>
      <c r="E20" s="12">
        <f t="shared" si="19"/>
        <v>8050</v>
      </c>
      <c r="F20" s="12">
        <f t="shared" si="19"/>
        <v>8568</v>
      </c>
      <c r="G20" s="12">
        <f t="shared" si="19"/>
        <v>10945</v>
      </c>
      <c r="H20" s="12">
        <f t="shared" si="19"/>
        <v>11541</v>
      </c>
      <c r="I20" s="12">
        <f t="shared" si="19"/>
        <v>10215</v>
      </c>
      <c r="J20" s="12">
        <f t="shared" si="19"/>
        <v>7816</v>
      </c>
      <c r="K20" s="12">
        <f t="shared" si="19"/>
        <v>8580</v>
      </c>
      <c r="L20" s="12">
        <f t="shared" si="19"/>
        <v>10942</v>
      </c>
      <c r="M20" s="12">
        <f t="shared" si="19"/>
        <v>11600</v>
      </c>
      <c r="N20" s="12">
        <f t="shared" si="19"/>
        <v>10006</v>
      </c>
      <c r="O20" s="12">
        <f t="shared" si="19"/>
        <v>10045</v>
      </c>
      <c r="P20" s="103">
        <f>SUM(D20:O20)</f>
        <v>116189</v>
      </c>
      <c r="Q20" s="111">
        <f>IF(Q19=0,0,AJ28)</f>
        <v>3115548</v>
      </c>
      <c r="R20" s="25" t="s">
        <v>127</v>
      </c>
      <c r="S20" s="25">
        <f>AJ61</f>
        <v>3115548</v>
      </c>
      <c r="U20" s="158"/>
      <c r="V20" s="51" t="s">
        <v>91</v>
      </c>
      <c r="W20" s="93" t="s">
        <v>92</v>
      </c>
      <c r="X20" s="77">
        <f>X15*X16*(185-X14)/100</f>
        <v>43143.45</v>
      </c>
      <c r="Y20" s="78">
        <f t="shared" ref="Y20:AI20" si="20">Y15*Y16*(185-Y14)/100</f>
        <v>43143.45</v>
      </c>
      <c r="Z20" s="78">
        <f>Z15*Z16*(185-Z14)/100</f>
        <v>43143.45</v>
      </c>
      <c r="AA20" s="78">
        <f t="shared" si="20"/>
        <v>43143.45</v>
      </c>
      <c r="AB20" s="78">
        <f t="shared" si="20"/>
        <v>44625</v>
      </c>
      <c r="AC20" s="78">
        <f t="shared" si="20"/>
        <v>44625</v>
      </c>
      <c r="AD20" s="78">
        <f t="shared" si="20"/>
        <v>44625</v>
      </c>
      <c r="AE20" s="78">
        <f t="shared" si="20"/>
        <v>44625</v>
      </c>
      <c r="AF20" s="78">
        <f t="shared" si="20"/>
        <v>44625</v>
      </c>
      <c r="AG20" s="78">
        <f t="shared" si="20"/>
        <v>44625</v>
      </c>
      <c r="AH20" s="78">
        <f t="shared" si="20"/>
        <v>44625</v>
      </c>
      <c r="AI20" s="78">
        <f t="shared" si="20"/>
        <v>44625</v>
      </c>
      <c r="AM20" s="158"/>
      <c r="AN20" s="51" t="s">
        <v>91</v>
      </c>
      <c r="AO20" s="93" t="s">
        <v>92</v>
      </c>
      <c r="AP20" s="77">
        <f>AP15*AP16*(185-AP14)/100</f>
        <v>56086.485000000008</v>
      </c>
      <c r="AQ20" s="78">
        <f t="shared" ref="AQ20:BA20" si="21">AQ15*AQ16*(185-AQ14)/100</f>
        <v>56086.485000000008</v>
      </c>
      <c r="AR20" s="78">
        <f>AR15*AR16*(185-AR14)/100</f>
        <v>56086.485000000008</v>
      </c>
      <c r="AS20" s="78">
        <f t="shared" si="21"/>
        <v>56086.485000000008</v>
      </c>
      <c r="AT20" s="78">
        <f t="shared" si="21"/>
        <v>58012.5</v>
      </c>
      <c r="AU20" s="78">
        <f t="shared" si="21"/>
        <v>58012.5</v>
      </c>
      <c r="AV20" s="78">
        <f t="shared" si="21"/>
        <v>58012.5</v>
      </c>
      <c r="AW20" s="78">
        <f t="shared" si="21"/>
        <v>58012.5</v>
      </c>
      <c r="AX20" s="78">
        <f t="shared" si="21"/>
        <v>58012.5</v>
      </c>
      <c r="AY20" s="78">
        <f t="shared" si="21"/>
        <v>55037.5</v>
      </c>
      <c r="AZ20" s="78">
        <f t="shared" si="21"/>
        <v>47600</v>
      </c>
      <c r="BA20" s="78">
        <f t="shared" si="21"/>
        <v>47600</v>
      </c>
    </row>
    <row r="21" spans="2:54" ht="42.6" customHeight="1" thickTop="1" thickBot="1" x14ac:dyDescent="0.45">
      <c r="B21" s="131"/>
      <c r="C21" s="32" t="s">
        <v>30</v>
      </c>
      <c r="D21" s="196">
        <v>30</v>
      </c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8"/>
      <c r="P21" s="110" t="s">
        <v>114</v>
      </c>
      <c r="Q21" s="108">
        <f>SUM(Q19:Q20)</f>
        <v>4171548</v>
      </c>
      <c r="R21" s="26"/>
      <c r="S21" s="26">
        <f>SUM(S19:S20)</f>
        <v>5227548</v>
      </c>
      <c r="U21" s="158"/>
      <c r="V21" s="51" t="s">
        <v>93</v>
      </c>
      <c r="W21" s="94" t="s">
        <v>94</v>
      </c>
      <c r="X21" s="77">
        <f>X17*X18</f>
        <v>105447.78000000001</v>
      </c>
      <c r="Y21" s="78">
        <f t="shared" ref="Y21:AI21" si="22">Y17*Y18</f>
        <v>107709</v>
      </c>
      <c r="Z21" s="78">
        <f t="shared" si="22"/>
        <v>114639.84000000001</v>
      </c>
      <c r="AA21" s="78">
        <f t="shared" si="22"/>
        <v>159906.44999999998</v>
      </c>
      <c r="AB21" s="78">
        <f t="shared" si="22"/>
        <v>361464.12</v>
      </c>
      <c r="AC21" s="78">
        <f t="shared" si="22"/>
        <v>319933.8</v>
      </c>
      <c r="AD21" s="78">
        <f t="shared" si="22"/>
        <v>233542.08</v>
      </c>
      <c r="AE21" s="78">
        <f t="shared" si="22"/>
        <v>256370.4</v>
      </c>
      <c r="AF21" s="78">
        <f t="shared" si="22"/>
        <v>326946.95999999996</v>
      </c>
      <c r="AG21" s="78">
        <f t="shared" si="22"/>
        <v>346608</v>
      </c>
      <c r="AH21" s="78">
        <f t="shared" si="22"/>
        <v>298979.27999999997</v>
      </c>
      <c r="AI21" s="78">
        <f t="shared" si="22"/>
        <v>300144.59999999998</v>
      </c>
      <c r="AM21" s="158"/>
      <c r="AN21" s="51" t="s">
        <v>93</v>
      </c>
      <c r="AO21" s="94" t="s">
        <v>94</v>
      </c>
      <c r="AP21" s="77">
        <f>AP17*AP18</f>
        <v>105447.78000000001</v>
      </c>
      <c r="AQ21" s="78">
        <f t="shared" ref="AQ21:BA21" si="23">AQ17*AQ18</f>
        <v>107709</v>
      </c>
      <c r="AR21" s="78">
        <f t="shared" si="23"/>
        <v>114639.84000000001</v>
      </c>
      <c r="AS21" s="78">
        <f t="shared" si="23"/>
        <v>159906.44999999998</v>
      </c>
      <c r="AT21" s="78">
        <f t="shared" si="23"/>
        <v>361464.12</v>
      </c>
      <c r="AU21" s="78">
        <f t="shared" si="23"/>
        <v>319933.8</v>
      </c>
      <c r="AV21" s="78">
        <f t="shared" si="23"/>
        <v>233542.08</v>
      </c>
      <c r="AW21" s="78">
        <f t="shared" si="23"/>
        <v>256370.4</v>
      </c>
      <c r="AX21" s="78">
        <f t="shared" si="23"/>
        <v>326946.95999999996</v>
      </c>
      <c r="AY21" s="78">
        <f t="shared" si="23"/>
        <v>346608</v>
      </c>
      <c r="AZ21" s="78">
        <f t="shared" si="23"/>
        <v>298979.27999999997</v>
      </c>
      <c r="BA21" s="78">
        <f t="shared" si="23"/>
        <v>300144.59999999998</v>
      </c>
    </row>
    <row r="22" spans="2:54" ht="24" customHeight="1" thickBot="1" x14ac:dyDescent="0.45">
      <c r="C22" s="29"/>
      <c r="U22" s="158"/>
      <c r="V22" s="75" t="s">
        <v>95</v>
      </c>
      <c r="W22" s="94" t="s">
        <v>96</v>
      </c>
      <c r="X22" s="77">
        <f>X17*X19</f>
        <v>103635.15000000001</v>
      </c>
      <c r="Y22" s="78">
        <f t="shared" ref="Y22:AI22" si="24">Y17*Y19</f>
        <v>96036.5</v>
      </c>
      <c r="Z22" s="78">
        <f t="shared" si="24"/>
        <v>93648.239999999991</v>
      </c>
      <c r="AA22" s="78">
        <f t="shared" si="24"/>
        <v>107042.09999999999</v>
      </c>
      <c r="AB22" s="78">
        <f t="shared" si="24"/>
        <v>-68091.900000000009</v>
      </c>
      <c r="AC22" s="78">
        <f t="shared" si="24"/>
        <v>-74160.899999999994</v>
      </c>
      <c r="AD22" s="78">
        <f t="shared" si="24"/>
        <v>-61590.080000000002</v>
      </c>
      <c r="AE22" s="78">
        <f t="shared" si="24"/>
        <v>-68296.800000000003</v>
      </c>
      <c r="AF22" s="78">
        <f t="shared" si="24"/>
        <v>-87754.84</v>
      </c>
      <c r="AG22" s="78">
        <f t="shared" si="24"/>
        <v>-94191.999999999985</v>
      </c>
      <c r="AH22" s="78">
        <f t="shared" si="24"/>
        <v>-80748.42</v>
      </c>
      <c r="AI22" s="78">
        <f t="shared" si="24"/>
        <v>-81565.399999999994</v>
      </c>
      <c r="AM22" s="158"/>
      <c r="AN22" s="75" t="s">
        <v>95</v>
      </c>
      <c r="AO22" s="94" t="s">
        <v>96</v>
      </c>
      <c r="AP22" s="77">
        <f>AP17*AP19</f>
        <v>103635.15000000001</v>
      </c>
      <c r="AQ22" s="78">
        <f t="shared" ref="AQ22:BA22" si="25">AQ17*AQ19</f>
        <v>96036.5</v>
      </c>
      <c r="AR22" s="78">
        <f t="shared" si="25"/>
        <v>93648.239999999991</v>
      </c>
      <c r="AS22" s="78">
        <f t="shared" si="25"/>
        <v>107042.09999999999</v>
      </c>
      <c r="AT22" s="78">
        <f t="shared" si="25"/>
        <v>-68091.900000000009</v>
      </c>
      <c r="AU22" s="78">
        <f t="shared" si="25"/>
        <v>-74160.899999999994</v>
      </c>
      <c r="AV22" s="78">
        <f t="shared" si="25"/>
        <v>-61590.080000000002</v>
      </c>
      <c r="AW22" s="78">
        <f t="shared" si="25"/>
        <v>-68296.800000000003</v>
      </c>
      <c r="AX22" s="78">
        <f t="shared" si="25"/>
        <v>-87754.84</v>
      </c>
      <c r="AY22" s="78">
        <f t="shared" si="25"/>
        <v>-94191.999999999985</v>
      </c>
      <c r="AZ22" s="78">
        <f t="shared" si="25"/>
        <v>-80748.42</v>
      </c>
      <c r="BA22" s="78">
        <f t="shared" si="25"/>
        <v>-81565.399999999994</v>
      </c>
    </row>
    <row r="23" spans="2:54" ht="24" customHeight="1" x14ac:dyDescent="0.4">
      <c r="C23" s="33" t="s">
        <v>21</v>
      </c>
      <c r="D23" s="4"/>
      <c r="E23" s="4"/>
      <c r="F23" s="4"/>
      <c r="K23" s="165" t="s">
        <v>130</v>
      </c>
      <c r="L23" s="166"/>
      <c r="M23" s="166"/>
      <c r="N23" s="166"/>
      <c r="O23" s="167"/>
      <c r="P23" s="168" t="s">
        <v>123</v>
      </c>
      <c r="Q23" s="169"/>
      <c r="R23" s="170"/>
      <c r="U23" s="158"/>
      <c r="V23" s="75" t="s">
        <v>97</v>
      </c>
      <c r="W23" s="94" t="s">
        <v>98</v>
      </c>
      <c r="X23" s="77">
        <f>X20+X21+X22</f>
        <v>252226.38</v>
      </c>
      <c r="Y23" s="78">
        <f t="shared" ref="Y23:AI23" si="26">Y20+Y21+Y22</f>
        <v>246888.95</v>
      </c>
      <c r="Z23" s="78">
        <f t="shared" si="26"/>
        <v>251431.53</v>
      </c>
      <c r="AA23" s="78">
        <f t="shared" si="26"/>
        <v>310091.99999999994</v>
      </c>
      <c r="AB23" s="78">
        <f t="shared" si="26"/>
        <v>337997.22</v>
      </c>
      <c r="AC23" s="78">
        <f t="shared" si="26"/>
        <v>290397.90000000002</v>
      </c>
      <c r="AD23" s="78">
        <f t="shared" si="26"/>
        <v>216576.99999999994</v>
      </c>
      <c r="AE23" s="78">
        <f t="shared" si="26"/>
        <v>232698.60000000003</v>
      </c>
      <c r="AF23" s="78">
        <f t="shared" si="26"/>
        <v>283817.12</v>
      </c>
      <c r="AG23" s="78">
        <f t="shared" si="26"/>
        <v>297041</v>
      </c>
      <c r="AH23" s="78">
        <f t="shared" si="26"/>
        <v>262855.86</v>
      </c>
      <c r="AI23" s="78">
        <f t="shared" si="26"/>
        <v>263204.19999999995</v>
      </c>
      <c r="AM23" s="158"/>
      <c r="AN23" s="75" t="s">
        <v>97</v>
      </c>
      <c r="AO23" s="94" t="s">
        <v>98</v>
      </c>
      <c r="AP23" s="77">
        <f>AP20+AP21+AP22</f>
        <v>265169.41500000004</v>
      </c>
      <c r="AQ23" s="78">
        <f t="shared" ref="AQ23:BA23" si="27">AQ20+AQ21+AQ22</f>
        <v>259831.98500000002</v>
      </c>
      <c r="AR23" s="78">
        <f t="shared" si="27"/>
        <v>264374.565</v>
      </c>
      <c r="AS23" s="78">
        <f t="shared" si="27"/>
        <v>323035.03499999997</v>
      </c>
      <c r="AT23" s="78">
        <f t="shared" si="27"/>
        <v>351384.72</v>
      </c>
      <c r="AU23" s="78">
        <f t="shared" si="27"/>
        <v>303785.40000000002</v>
      </c>
      <c r="AV23" s="78">
        <f t="shared" si="27"/>
        <v>229964.49999999994</v>
      </c>
      <c r="AW23" s="78">
        <f t="shared" si="27"/>
        <v>246086.10000000003</v>
      </c>
      <c r="AX23" s="78">
        <f t="shared" si="27"/>
        <v>297204.62</v>
      </c>
      <c r="AY23" s="78">
        <f t="shared" si="27"/>
        <v>307453.5</v>
      </c>
      <c r="AZ23" s="78">
        <f t="shared" si="27"/>
        <v>265830.86</v>
      </c>
      <c r="BA23" s="78">
        <f t="shared" si="27"/>
        <v>266179.19999999995</v>
      </c>
    </row>
    <row r="24" spans="2:54" ht="34.9" customHeight="1" thickBot="1" x14ac:dyDescent="0.45">
      <c r="C24" s="34" t="s">
        <v>20</v>
      </c>
      <c r="D24" s="171">
        <v>0.438</v>
      </c>
      <c r="E24" s="172"/>
      <c r="F24" s="173"/>
      <c r="K24" s="193">
        <v>20</v>
      </c>
      <c r="L24" s="194"/>
      <c r="M24" s="194"/>
      <c r="N24" s="194"/>
      <c r="O24" s="195"/>
      <c r="P24" s="184">
        <f>IF(K24="","",Q8-Q21)</f>
        <v>159791</v>
      </c>
      <c r="Q24" s="185"/>
      <c r="R24" s="112">
        <f>IF(K24="","",Q38)</f>
        <v>24720</v>
      </c>
      <c r="U24" s="158"/>
      <c r="V24" s="46" t="s">
        <v>99</v>
      </c>
      <c r="W24" s="47" t="s">
        <v>100</v>
      </c>
      <c r="X24" s="48">
        <v>3.45</v>
      </c>
      <c r="Y24" s="49">
        <v>1.4</v>
      </c>
      <c r="Z24" s="49">
        <v>1.4</v>
      </c>
      <c r="AA24" s="49">
        <v>1.4</v>
      </c>
      <c r="AB24" s="49">
        <v>1.4</v>
      </c>
      <c r="AC24" s="49">
        <v>1.4</v>
      </c>
      <c r="AD24" s="49">
        <v>1.4</v>
      </c>
      <c r="AE24" s="49">
        <v>1.4</v>
      </c>
      <c r="AF24" s="49">
        <v>1.4</v>
      </c>
      <c r="AG24" s="49">
        <v>1.4</v>
      </c>
      <c r="AH24" s="49">
        <v>1.4</v>
      </c>
      <c r="AI24" s="49">
        <v>1.4</v>
      </c>
      <c r="AM24" s="158"/>
      <c r="AN24" s="46" t="s">
        <v>99</v>
      </c>
      <c r="AO24" s="47" t="s">
        <v>100</v>
      </c>
      <c r="AP24" s="48">
        <v>3.45</v>
      </c>
      <c r="AQ24" s="49">
        <v>1.4</v>
      </c>
      <c r="AR24" s="49">
        <v>1.4</v>
      </c>
      <c r="AS24" s="49">
        <v>1.4</v>
      </c>
      <c r="AT24" s="49">
        <v>1.4</v>
      </c>
      <c r="AU24" s="49">
        <v>1.4</v>
      </c>
      <c r="AV24" s="49">
        <v>1.4</v>
      </c>
      <c r="AW24" s="49">
        <v>1.4</v>
      </c>
      <c r="AX24" s="49">
        <v>1.4</v>
      </c>
      <c r="AY24" s="49">
        <v>1.4</v>
      </c>
      <c r="AZ24" s="49">
        <v>1.4</v>
      </c>
      <c r="BA24" s="49">
        <v>1.4</v>
      </c>
    </row>
    <row r="25" spans="2:54" ht="48.75" customHeight="1" thickBot="1" x14ac:dyDescent="0.45">
      <c r="C25" s="35" t="s">
        <v>28</v>
      </c>
      <c r="D25" s="186">
        <f>P19*D24/1000</f>
        <v>21.024000000000001</v>
      </c>
      <c r="E25" s="187"/>
      <c r="F25" s="188"/>
      <c r="K25" s="189" t="s">
        <v>37</v>
      </c>
      <c r="L25" s="189"/>
      <c r="M25" s="189"/>
      <c r="N25" s="189"/>
      <c r="O25" s="189"/>
      <c r="P25" s="190" t="s">
        <v>121</v>
      </c>
      <c r="Q25" s="190"/>
      <c r="R25" s="190"/>
      <c r="U25" s="158"/>
      <c r="V25" s="95" t="s">
        <v>101</v>
      </c>
      <c r="W25" s="94" t="s">
        <v>102</v>
      </c>
      <c r="X25" s="77">
        <f>X17*X24</f>
        <v>27189.45</v>
      </c>
      <c r="Y25" s="78">
        <f t="shared" ref="Y25:AI25" si="28">Y17*Y24</f>
        <v>11270</v>
      </c>
      <c r="Z25" s="78">
        <f t="shared" si="28"/>
        <v>11995.199999999999</v>
      </c>
      <c r="AA25" s="78">
        <f t="shared" si="28"/>
        <v>15322.999999999998</v>
      </c>
      <c r="AB25" s="78">
        <f t="shared" si="28"/>
        <v>16157.4</v>
      </c>
      <c r="AC25" s="78">
        <f t="shared" si="28"/>
        <v>14301</v>
      </c>
      <c r="AD25" s="78">
        <f t="shared" si="28"/>
        <v>10942.4</v>
      </c>
      <c r="AE25" s="78">
        <f t="shared" si="28"/>
        <v>12012</v>
      </c>
      <c r="AF25" s="78">
        <f t="shared" si="28"/>
        <v>15318.8</v>
      </c>
      <c r="AG25" s="78">
        <f t="shared" si="28"/>
        <v>16239.999999999998</v>
      </c>
      <c r="AH25" s="78">
        <f t="shared" si="28"/>
        <v>14008.4</v>
      </c>
      <c r="AI25" s="78">
        <f t="shared" si="28"/>
        <v>14063</v>
      </c>
      <c r="AM25" s="158"/>
      <c r="AN25" s="95" t="s">
        <v>101</v>
      </c>
      <c r="AO25" s="94" t="s">
        <v>102</v>
      </c>
      <c r="AP25" s="77">
        <f>AP17*AP24</f>
        <v>27189.45</v>
      </c>
      <c r="AQ25" s="78">
        <f t="shared" ref="AQ25:BA25" si="29">AQ17*AQ24</f>
        <v>11270</v>
      </c>
      <c r="AR25" s="78">
        <f t="shared" si="29"/>
        <v>11995.199999999999</v>
      </c>
      <c r="AS25" s="78">
        <f t="shared" si="29"/>
        <v>15322.999999999998</v>
      </c>
      <c r="AT25" s="78">
        <f t="shared" si="29"/>
        <v>16157.4</v>
      </c>
      <c r="AU25" s="78">
        <f t="shared" si="29"/>
        <v>14301</v>
      </c>
      <c r="AV25" s="78">
        <f t="shared" si="29"/>
        <v>10942.4</v>
      </c>
      <c r="AW25" s="78">
        <f t="shared" si="29"/>
        <v>12012</v>
      </c>
      <c r="AX25" s="78">
        <f t="shared" si="29"/>
        <v>15318.8</v>
      </c>
      <c r="AY25" s="78">
        <f t="shared" si="29"/>
        <v>16239.999999999998</v>
      </c>
      <c r="AZ25" s="78">
        <f t="shared" si="29"/>
        <v>14008.4</v>
      </c>
      <c r="BA25" s="78">
        <f t="shared" si="29"/>
        <v>14063</v>
      </c>
    </row>
    <row r="26" spans="2:54" ht="19.5" customHeight="1" x14ac:dyDescent="0.4">
      <c r="C26" s="174" t="s">
        <v>25</v>
      </c>
      <c r="D26" s="175">
        <f>P19/P8</f>
        <v>0.29234601587195247</v>
      </c>
      <c r="E26" s="176"/>
      <c r="F26" s="177"/>
      <c r="K26" s="165" t="s">
        <v>131</v>
      </c>
      <c r="L26" s="166"/>
      <c r="M26" s="166"/>
      <c r="N26" s="166"/>
      <c r="O26" s="167"/>
      <c r="P26" s="168" t="s">
        <v>122</v>
      </c>
      <c r="Q26" s="169"/>
      <c r="R26" s="170"/>
      <c r="U26" s="158"/>
      <c r="V26" s="96" t="s">
        <v>103</v>
      </c>
      <c r="W26" s="97" t="s">
        <v>104</v>
      </c>
      <c r="X26" s="98">
        <f>-(X17*3.44)</f>
        <v>-27110.639999999999</v>
      </c>
      <c r="Y26" s="99">
        <f t="shared" ref="Y26:AA26" si="30">-(Y17*3.44)</f>
        <v>-27692</v>
      </c>
      <c r="Z26" s="99">
        <f t="shared" si="30"/>
        <v>-29473.919999999998</v>
      </c>
      <c r="AA26" s="99">
        <f t="shared" si="30"/>
        <v>-37650.800000000003</v>
      </c>
      <c r="AB26" s="99">
        <f>-(AB17*3.28)</f>
        <v>-37854.479999999996</v>
      </c>
      <c r="AC26" s="99">
        <f>-(AC17*3.28)</f>
        <v>-33505.199999999997</v>
      </c>
      <c r="AD26" s="99">
        <f>-(AD17*1.58)</f>
        <v>-12349.28</v>
      </c>
      <c r="AE26" s="99">
        <f>-(AE17*1.58)</f>
        <v>-13556.400000000001</v>
      </c>
      <c r="AF26" s="99">
        <f t="shared" ref="AF26:AI26" si="31">-(AF17*1.58)</f>
        <v>-17288.36</v>
      </c>
      <c r="AG26" s="99">
        <f t="shared" si="31"/>
        <v>-18328</v>
      </c>
      <c r="AH26" s="99">
        <f t="shared" si="31"/>
        <v>-15809.480000000001</v>
      </c>
      <c r="AI26" s="99">
        <f t="shared" si="31"/>
        <v>-15871.1</v>
      </c>
      <c r="AM26" s="158"/>
      <c r="AN26" s="96" t="s">
        <v>103</v>
      </c>
      <c r="AO26" s="97" t="s">
        <v>104</v>
      </c>
      <c r="AP26" s="98">
        <f>-(AP17*3.44)</f>
        <v>-27110.639999999999</v>
      </c>
      <c r="AQ26" s="99">
        <f t="shared" ref="AQ26:AS26" si="32">-(AQ17*3.44)</f>
        <v>-27692</v>
      </c>
      <c r="AR26" s="99">
        <f t="shared" si="32"/>
        <v>-29473.919999999998</v>
      </c>
      <c r="AS26" s="99">
        <f t="shared" si="32"/>
        <v>-37650.800000000003</v>
      </c>
      <c r="AT26" s="99">
        <f>-(AT17*3.28)</f>
        <v>-37854.479999999996</v>
      </c>
      <c r="AU26" s="99">
        <f>-(AU17*3.28)</f>
        <v>-33505.199999999997</v>
      </c>
      <c r="AV26" s="99">
        <f>-(AV17*1.58)</f>
        <v>-12349.28</v>
      </c>
      <c r="AW26" s="99">
        <f>-(AW17*1.58)</f>
        <v>-13556.400000000001</v>
      </c>
      <c r="AX26" s="99">
        <f t="shared" ref="AX26:BA26" si="33">-(AX17*1.58)</f>
        <v>-17288.36</v>
      </c>
      <c r="AY26" s="99">
        <f t="shared" si="33"/>
        <v>-18328</v>
      </c>
      <c r="AZ26" s="99">
        <f t="shared" si="33"/>
        <v>-15809.480000000001</v>
      </c>
      <c r="BA26" s="99">
        <f t="shared" si="33"/>
        <v>-15871.1</v>
      </c>
    </row>
    <row r="27" spans="2:54" ht="41.25" customHeight="1" thickBot="1" x14ac:dyDescent="0.45">
      <c r="C27" s="174"/>
      <c r="D27" s="178"/>
      <c r="E27" s="179"/>
      <c r="F27" s="180"/>
      <c r="K27" s="193">
        <v>40</v>
      </c>
      <c r="L27" s="194"/>
      <c r="M27" s="194"/>
      <c r="N27" s="194"/>
      <c r="O27" s="195"/>
      <c r="P27" s="191">
        <f>IF(K27="","",Q8-S21)</f>
        <v>-896209</v>
      </c>
      <c r="Q27" s="192"/>
      <c r="R27" s="114">
        <f>IF(K27="","",R38)</f>
        <v>-1031280</v>
      </c>
      <c r="U27" s="159"/>
      <c r="V27" s="96" t="s">
        <v>105</v>
      </c>
      <c r="W27" s="80" t="s">
        <v>106</v>
      </c>
      <c r="X27" s="98">
        <v>-22001</v>
      </c>
      <c r="Y27" s="99"/>
      <c r="Z27" s="99"/>
      <c r="AA27" s="99"/>
      <c r="AB27" s="99">
        <v>-1</v>
      </c>
      <c r="AC27" s="99"/>
      <c r="AD27" s="99"/>
      <c r="AE27" s="99">
        <v>-1</v>
      </c>
      <c r="AF27" s="99">
        <v>-2</v>
      </c>
      <c r="AG27" s="99"/>
      <c r="AH27" s="99"/>
      <c r="AI27" s="99">
        <v>-1</v>
      </c>
      <c r="AM27" s="159"/>
      <c r="AN27" s="96" t="s">
        <v>105</v>
      </c>
      <c r="AO27" s="80" t="s">
        <v>106</v>
      </c>
      <c r="AP27" s="98">
        <v>-22001</v>
      </c>
      <c r="AQ27" s="99"/>
      <c r="AR27" s="99"/>
      <c r="AS27" s="99"/>
      <c r="AT27" s="99">
        <v>-1</v>
      </c>
      <c r="AU27" s="99"/>
      <c r="AV27" s="99"/>
      <c r="AW27" s="99">
        <v>-1</v>
      </c>
      <c r="AX27" s="99">
        <v>-2</v>
      </c>
      <c r="AY27" s="99"/>
      <c r="AZ27" s="99"/>
      <c r="BA27" s="99">
        <v>-1</v>
      </c>
    </row>
    <row r="28" spans="2:54" ht="19.5" thickBot="1" x14ac:dyDescent="0.45">
      <c r="U28" s="155"/>
      <c r="V28" s="83" t="s">
        <v>107</v>
      </c>
      <c r="W28" s="84" t="s">
        <v>108</v>
      </c>
      <c r="X28" s="85">
        <f>ROUNDDOWN(X23+X25+X26+X27,0)</f>
        <v>230304</v>
      </c>
      <c r="Y28" s="86">
        <f t="shared" ref="Y28:AI28" si="34">ROUNDDOWN(Y23+Y25+Y26+Y27,0)</f>
        <v>230466</v>
      </c>
      <c r="Z28" s="86">
        <f t="shared" si="34"/>
        <v>233952</v>
      </c>
      <c r="AA28" s="86">
        <f t="shared" si="34"/>
        <v>287764</v>
      </c>
      <c r="AB28" s="86">
        <f t="shared" si="34"/>
        <v>316299</v>
      </c>
      <c r="AC28" s="86">
        <f t="shared" si="34"/>
        <v>271193</v>
      </c>
      <c r="AD28" s="86">
        <f t="shared" si="34"/>
        <v>215170</v>
      </c>
      <c r="AE28" s="86">
        <f t="shared" si="34"/>
        <v>231153</v>
      </c>
      <c r="AF28" s="86">
        <f t="shared" si="34"/>
        <v>281845</v>
      </c>
      <c r="AG28" s="86">
        <f t="shared" si="34"/>
        <v>294953</v>
      </c>
      <c r="AH28" s="86">
        <f t="shared" si="34"/>
        <v>261054</v>
      </c>
      <c r="AI28" s="100">
        <f t="shared" si="34"/>
        <v>261395</v>
      </c>
      <c r="AJ28" s="87">
        <f t="shared" si="0"/>
        <v>3115548</v>
      </c>
      <c r="AM28" s="155"/>
      <c r="AN28" s="83" t="s">
        <v>107</v>
      </c>
      <c r="AO28" s="84" t="s">
        <v>108</v>
      </c>
      <c r="AP28" s="85">
        <f>ROUNDDOWN(AP23+AP25+AP26+AP27,0)</f>
        <v>243247</v>
      </c>
      <c r="AQ28" s="86">
        <f t="shared" ref="AQ28:BA28" si="35">ROUNDDOWN(AQ23+AQ25+AQ26+AQ27,0)</f>
        <v>243409</v>
      </c>
      <c r="AR28" s="86">
        <f t="shared" si="35"/>
        <v>246895</v>
      </c>
      <c r="AS28" s="86">
        <f t="shared" si="35"/>
        <v>300707</v>
      </c>
      <c r="AT28" s="86">
        <f t="shared" si="35"/>
        <v>329686</v>
      </c>
      <c r="AU28" s="86">
        <f t="shared" si="35"/>
        <v>284581</v>
      </c>
      <c r="AV28" s="86">
        <f t="shared" si="35"/>
        <v>228557</v>
      </c>
      <c r="AW28" s="86">
        <f t="shared" si="35"/>
        <v>244540</v>
      </c>
      <c r="AX28" s="86">
        <f t="shared" si="35"/>
        <v>295233</v>
      </c>
      <c r="AY28" s="86">
        <f t="shared" si="35"/>
        <v>305365</v>
      </c>
      <c r="AZ28" s="86">
        <f t="shared" si="35"/>
        <v>264029</v>
      </c>
      <c r="BA28" s="100">
        <f t="shared" si="35"/>
        <v>264370</v>
      </c>
      <c r="BB28" s="87">
        <f t="shared" ref="BB28" si="36">SUM(AP28:BA28)</f>
        <v>3250619</v>
      </c>
    </row>
    <row r="29" spans="2:54" ht="19.5" customHeight="1" x14ac:dyDescent="0.4">
      <c r="U29" s="39" t="s">
        <v>110</v>
      </c>
      <c r="AM29" s="39" t="s">
        <v>110</v>
      </c>
    </row>
    <row r="30" spans="2:54" x14ac:dyDescent="0.4">
      <c r="U30" s="39" t="s">
        <v>115</v>
      </c>
      <c r="AM30" s="39" t="s">
        <v>115</v>
      </c>
    </row>
    <row r="31" spans="2:54" ht="18.75" customHeight="1" x14ac:dyDescent="0.4">
      <c r="U31" s="101" t="s">
        <v>109</v>
      </c>
      <c r="AM31" s="101" t="s">
        <v>109</v>
      </c>
    </row>
    <row r="33" spans="10:54" x14ac:dyDescent="0.4">
      <c r="P33" s="1" t="s">
        <v>119</v>
      </c>
    </row>
    <row r="34" spans="10:54" x14ac:dyDescent="0.4">
      <c r="R34" s="1" t="s">
        <v>120</v>
      </c>
    </row>
    <row r="35" spans="10:54" x14ac:dyDescent="0.4">
      <c r="Q35" s="105">
        <f>BB13</f>
        <v>1056000</v>
      </c>
      <c r="R35" s="105">
        <f>BB46</f>
        <v>2112000</v>
      </c>
      <c r="U35" s="124" t="s">
        <v>116</v>
      </c>
      <c r="W35" s="126" t="s">
        <v>41</v>
      </c>
      <c r="Y35" s="128" t="s">
        <v>42</v>
      </c>
      <c r="Z35" s="128"/>
      <c r="AA35" s="148">
        <f>K27*1.1</f>
        <v>44</v>
      </c>
      <c r="AB35" s="124" t="s">
        <v>43</v>
      </c>
      <c r="AM35" s="124" t="s">
        <v>116</v>
      </c>
      <c r="AO35" s="126" t="s">
        <v>41</v>
      </c>
      <c r="AQ35" s="128" t="s">
        <v>42</v>
      </c>
      <c r="AR35" s="128"/>
      <c r="AS35" s="148">
        <f>AA35</f>
        <v>44</v>
      </c>
      <c r="AT35" s="124" t="s">
        <v>43</v>
      </c>
    </row>
    <row r="36" spans="10:54" ht="19.5" thickBot="1" x14ac:dyDescent="0.45">
      <c r="Q36" s="105">
        <f>BB28</f>
        <v>3250619</v>
      </c>
      <c r="R36" s="105">
        <f>BB61</f>
        <v>3250619</v>
      </c>
      <c r="U36" s="125"/>
      <c r="W36" s="127"/>
      <c r="Y36" s="129"/>
      <c r="Z36" s="129"/>
      <c r="AA36" s="149"/>
      <c r="AB36" s="125"/>
      <c r="AM36" s="125"/>
      <c r="AO36" s="127"/>
      <c r="AQ36" s="129"/>
      <c r="AR36" s="129"/>
      <c r="AS36" s="149"/>
      <c r="AT36" s="125"/>
    </row>
    <row r="37" spans="10:54" x14ac:dyDescent="0.4">
      <c r="J37" s="113">
        <v>11</v>
      </c>
      <c r="Q37" s="105">
        <f>SUM(Q35:Q36)</f>
        <v>4306619</v>
      </c>
      <c r="R37" s="105">
        <f>SUM(R35:R36)</f>
        <v>5362619</v>
      </c>
      <c r="U37" s="40"/>
      <c r="V37" s="41"/>
      <c r="W37" s="42" t="s">
        <v>44</v>
      </c>
      <c r="X37" s="43" t="s">
        <v>45</v>
      </c>
      <c r="Y37" s="40" t="s">
        <v>46</v>
      </c>
      <c r="Z37" s="40" t="s">
        <v>47</v>
      </c>
      <c r="AA37" s="44" t="s">
        <v>48</v>
      </c>
      <c r="AB37" s="40" t="s">
        <v>49</v>
      </c>
      <c r="AC37" s="40" t="s">
        <v>50</v>
      </c>
      <c r="AD37" s="40" t="s">
        <v>51</v>
      </c>
      <c r="AE37" s="40" t="s">
        <v>52</v>
      </c>
      <c r="AF37" s="40" t="s">
        <v>53</v>
      </c>
      <c r="AG37" s="40" t="s">
        <v>54</v>
      </c>
      <c r="AH37" s="40" t="s">
        <v>55</v>
      </c>
      <c r="AI37" s="40" t="s">
        <v>56</v>
      </c>
      <c r="AJ37" s="45" t="s">
        <v>57</v>
      </c>
      <c r="AM37" s="40"/>
      <c r="AN37" s="41"/>
      <c r="AO37" s="42" t="s">
        <v>44</v>
      </c>
      <c r="AP37" s="43" t="s">
        <v>45</v>
      </c>
      <c r="AQ37" s="40" t="s">
        <v>46</v>
      </c>
      <c r="AR37" s="40" t="s">
        <v>47</v>
      </c>
      <c r="AS37" s="44" t="s">
        <v>48</v>
      </c>
      <c r="AT37" s="40" t="s">
        <v>49</v>
      </c>
      <c r="AU37" s="40" t="s">
        <v>50</v>
      </c>
      <c r="AV37" s="40" t="s">
        <v>51</v>
      </c>
      <c r="AW37" s="40" t="s">
        <v>52</v>
      </c>
      <c r="AX37" s="40" t="s">
        <v>53</v>
      </c>
      <c r="AY37" s="40" t="s">
        <v>54</v>
      </c>
      <c r="AZ37" s="40" t="s">
        <v>55</v>
      </c>
      <c r="BA37" s="40" t="s">
        <v>56</v>
      </c>
      <c r="BB37" s="45" t="s">
        <v>57</v>
      </c>
    </row>
    <row r="38" spans="10:54" x14ac:dyDescent="0.4">
      <c r="Q38" s="105">
        <f>Q8-Q37</f>
        <v>24720</v>
      </c>
      <c r="R38" s="105">
        <f>Q8-R37</f>
        <v>-1031280</v>
      </c>
      <c r="U38" s="140" t="s">
        <v>58</v>
      </c>
      <c r="V38" s="46" t="s">
        <v>59</v>
      </c>
      <c r="W38" s="47" t="s">
        <v>60</v>
      </c>
      <c r="X38" s="48">
        <v>11881</v>
      </c>
      <c r="Y38" s="49">
        <v>12050</v>
      </c>
      <c r="Z38" s="49">
        <v>12568</v>
      </c>
      <c r="AA38" s="49">
        <v>14945</v>
      </c>
      <c r="AB38" s="49">
        <v>15541</v>
      </c>
      <c r="AC38" s="49">
        <v>14215</v>
      </c>
      <c r="AD38" s="49">
        <v>11816</v>
      </c>
      <c r="AE38" s="49">
        <v>12580</v>
      </c>
      <c r="AF38" s="49">
        <v>14942</v>
      </c>
      <c r="AG38" s="49">
        <v>15600</v>
      </c>
      <c r="AH38" s="49">
        <v>14006</v>
      </c>
      <c r="AI38" s="49">
        <v>14045</v>
      </c>
      <c r="AJ38" s="50">
        <f>SUM(X38:AI38)</f>
        <v>164189</v>
      </c>
      <c r="AM38" s="140" t="s">
        <v>58</v>
      </c>
      <c r="AN38" s="46" t="s">
        <v>59</v>
      </c>
      <c r="AO38" s="47" t="s">
        <v>60</v>
      </c>
      <c r="AP38" s="48">
        <v>11881</v>
      </c>
      <c r="AQ38" s="49">
        <v>12050</v>
      </c>
      <c r="AR38" s="49">
        <v>12568</v>
      </c>
      <c r="AS38" s="49">
        <v>14945</v>
      </c>
      <c r="AT38" s="49">
        <v>15541</v>
      </c>
      <c r="AU38" s="49">
        <v>14215</v>
      </c>
      <c r="AV38" s="49">
        <v>11816</v>
      </c>
      <c r="AW38" s="49">
        <v>12580</v>
      </c>
      <c r="AX38" s="49">
        <v>14942</v>
      </c>
      <c r="AY38" s="49">
        <v>15600</v>
      </c>
      <c r="AZ38" s="49">
        <v>14006</v>
      </c>
      <c r="BA38" s="49">
        <v>14045</v>
      </c>
      <c r="BB38" s="50">
        <f>SUM(AP38:BA38)</f>
        <v>164189</v>
      </c>
    </row>
    <row r="39" spans="10:54" x14ac:dyDescent="0.4">
      <c r="U39" s="140"/>
      <c r="V39" s="51" t="s">
        <v>61</v>
      </c>
      <c r="W39" s="52" t="s">
        <v>62</v>
      </c>
      <c r="X39" s="53">
        <f>$D$19</f>
        <v>4000</v>
      </c>
      <c r="Y39" s="53">
        <f>$E$19</f>
        <v>4000</v>
      </c>
      <c r="Z39" s="53">
        <f>$F$19</f>
        <v>4000</v>
      </c>
      <c r="AA39" s="53">
        <f>$G$19</f>
        <v>4000</v>
      </c>
      <c r="AB39" s="53">
        <f>$H$19</f>
        <v>4000</v>
      </c>
      <c r="AC39" s="53">
        <f>$I$19</f>
        <v>4000</v>
      </c>
      <c r="AD39" s="53">
        <f>$J$19</f>
        <v>4000</v>
      </c>
      <c r="AE39" s="53">
        <f>$K$19</f>
        <v>4000</v>
      </c>
      <c r="AF39" s="53">
        <f>$L$19</f>
        <v>4000</v>
      </c>
      <c r="AG39" s="53">
        <f>$M$19</f>
        <v>4000</v>
      </c>
      <c r="AH39" s="53">
        <f>$N$19</f>
        <v>4000</v>
      </c>
      <c r="AI39" s="53">
        <f>$O$19</f>
        <v>4000</v>
      </c>
      <c r="AJ39" s="50">
        <f t="shared" ref="AJ39:AJ44" si="37">SUM(X39:AI39)</f>
        <v>48000</v>
      </c>
      <c r="AM39" s="140"/>
      <c r="AN39" s="51" t="s">
        <v>61</v>
      </c>
      <c r="AO39" s="52" t="s">
        <v>62</v>
      </c>
      <c r="AP39" s="53">
        <f>$D$19</f>
        <v>4000</v>
      </c>
      <c r="AQ39" s="53">
        <f>$E$19</f>
        <v>4000</v>
      </c>
      <c r="AR39" s="53">
        <f>$F$19</f>
        <v>4000</v>
      </c>
      <c r="AS39" s="53">
        <f>$G$19</f>
        <v>4000</v>
      </c>
      <c r="AT39" s="53">
        <f>$H$19</f>
        <v>4000</v>
      </c>
      <c r="AU39" s="53">
        <f>$I$19</f>
        <v>4000</v>
      </c>
      <c r="AV39" s="53">
        <f>$J$19</f>
        <v>4000</v>
      </c>
      <c r="AW39" s="53">
        <f>$K$19</f>
        <v>4000</v>
      </c>
      <c r="AX39" s="53">
        <f>$L$19</f>
        <v>4000</v>
      </c>
      <c r="AY39" s="53">
        <f>$M$19</f>
        <v>4000</v>
      </c>
      <c r="AZ39" s="53">
        <f>$N$19</f>
        <v>4000</v>
      </c>
      <c r="BA39" s="53">
        <f>$O$19</f>
        <v>4000</v>
      </c>
      <c r="BB39" s="50">
        <f t="shared" ref="BB39:BB44" si="38">SUM(AP39:BA39)</f>
        <v>48000</v>
      </c>
    </row>
    <row r="40" spans="10:54" ht="19.5" thickBot="1" x14ac:dyDescent="0.45">
      <c r="U40" s="141"/>
      <c r="V40" s="54" t="s">
        <v>63</v>
      </c>
      <c r="W40" s="55" t="s">
        <v>64</v>
      </c>
      <c r="X40" s="56">
        <f>X38-X39</f>
        <v>7881</v>
      </c>
      <c r="Y40" s="57">
        <f t="shared" ref="Y40:AI40" si="39">Y38-Y39</f>
        <v>8050</v>
      </c>
      <c r="Z40" s="57">
        <f t="shared" si="39"/>
        <v>8568</v>
      </c>
      <c r="AA40" s="57">
        <f t="shared" si="39"/>
        <v>10945</v>
      </c>
      <c r="AB40" s="57">
        <f t="shared" si="39"/>
        <v>11541</v>
      </c>
      <c r="AC40" s="57">
        <f t="shared" si="39"/>
        <v>10215</v>
      </c>
      <c r="AD40" s="57">
        <f t="shared" si="39"/>
        <v>7816</v>
      </c>
      <c r="AE40" s="57">
        <f t="shared" si="39"/>
        <v>8580</v>
      </c>
      <c r="AF40" s="57">
        <f t="shared" si="39"/>
        <v>10942</v>
      </c>
      <c r="AG40" s="57">
        <f t="shared" si="39"/>
        <v>11600</v>
      </c>
      <c r="AH40" s="57">
        <f t="shared" si="39"/>
        <v>10006</v>
      </c>
      <c r="AI40" s="57">
        <f t="shared" si="39"/>
        <v>10045</v>
      </c>
      <c r="AJ40" s="58">
        <f t="shared" si="37"/>
        <v>116189</v>
      </c>
      <c r="AM40" s="141"/>
      <c r="AN40" s="54" t="s">
        <v>63</v>
      </c>
      <c r="AO40" s="55" t="s">
        <v>64</v>
      </c>
      <c r="AP40" s="56">
        <f>AP38-AP39</f>
        <v>7881</v>
      </c>
      <c r="AQ40" s="57">
        <f t="shared" ref="AQ40:BA40" si="40">AQ38-AQ39</f>
        <v>8050</v>
      </c>
      <c r="AR40" s="57">
        <f t="shared" si="40"/>
        <v>8568</v>
      </c>
      <c r="AS40" s="57">
        <f t="shared" si="40"/>
        <v>10945</v>
      </c>
      <c r="AT40" s="57">
        <f t="shared" si="40"/>
        <v>11541</v>
      </c>
      <c r="AU40" s="57">
        <f t="shared" si="40"/>
        <v>10215</v>
      </c>
      <c r="AV40" s="57">
        <f t="shared" si="40"/>
        <v>7816</v>
      </c>
      <c r="AW40" s="57">
        <f t="shared" si="40"/>
        <v>8580</v>
      </c>
      <c r="AX40" s="57">
        <f t="shared" si="40"/>
        <v>10942</v>
      </c>
      <c r="AY40" s="57">
        <f t="shared" si="40"/>
        <v>11600</v>
      </c>
      <c r="AZ40" s="57">
        <f t="shared" si="40"/>
        <v>10006</v>
      </c>
      <c r="BA40" s="57">
        <f t="shared" si="40"/>
        <v>10045</v>
      </c>
      <c r="BB40" s="58">
        <f t="shared" si="38"/>
        <v>116189</v>
      </c>
    </row>
    <row r="41" spans="10:54" ht="19.5" thickBot="1" x14ac:dyDescent="0.45">
      <c r="U41" s="59" t="s">
        <v>65</v>
      </c>
      <c r="V41" s="60"/>
      <c r="W41" s="61" t="s">
        <v>66</v>
      </c>
      <c r="X41" s="62">
        <v>349407</v>
      </c>
      <c r="Y41" s="63">
        <v>336489</v>
      </c>
      <c r="Z41" s="63">
        <v>335975</v>
      </c>
      <c r="AA41" s="63">
        <v>390107</v>
      </c>
      <c r="AB41" s="63">
        <v>423846</v>
      </c>
      <c r="AC41" s="63">
        <v>373301</v>
      </c>
      <c r="AD41" s="63">
        <v>315837</v>
      </c>
      <c r="AE41" s="63">
        <v>331500</v>
      </c>
      <c r="AF41" s="63">
        <v>381953</v>
      </c>
      <c r="AG41" s="63">
        <v>391685</v>
      </c>
      <c r="AH41" s="63">
        <v>350549</v>
      </c>
      <c r="AI41" s="64">
        <v>350690</v>
      </c>
      <c r="AJ41" s="65">
        <f t="shared" si="37"/>
        <v>4331339</v>
      </c>
      <c r="AM41" s="59" t="s">
        <v>65</v>
      </c>
      <c r="AN41" s="60"/>
      <c r="AO41" s="61" t="s">
        <v>66</v>
      </c>
      <c r="AP41" s="62">
        <v>349407</v>
      </c>
      <c r="AQ41" s="63">
        <v>336489</v>
      </c>
      <c r="AR41" s="63">
        <v>335975</v>
      </c>
      <c r="AS41" s="63">
        <v>390107</v>
      </c>
      <c r="AT41" s="63">
        <v>423846</v>
      </c>
      <c r="AU41" s="63">
        <v>373301</v>
      </c>
      <c r="AV41" s="63">
        <v>315837</v>
      </c>
      <c r="AW41" s="63">
        <v>331500</v>
      </c>
      <c r="AX41" s="63">
        <v>381953</v>
      </c>
      <c r="AY41" s="63">
        <v>391685</v>
      </c>
      <c r="AZ41" s="63">
        <v>350549</v>
      </c>
      <c r="BA41" s="64">
        <v>350690</v>
      </c>
      <c r="BB41" s="65">
        <f t="shared" si="38"/>
        <v>4331339</v>
      </c>
    </row>
    <row r="42" spans="10:54" ht="19.5" thickBot="1" x14ac:dyDescent="0.45">
      <c r="U42" s="132" t="s">
        <v>67</v>
      </c>
      <c r="V42" s="66" t="s">
        <v>68</v>
      </c>
      <c r="W42" s="67" t="s">
        <v>69</v>
      </c>
      <c r="X42" s="68">
        <f t="shared" ref="X42:Z42" si="41">X46+X61</f>
        <v>406304</v>
      </c>
      <c r="Y42" s="69">
        <f t="shared" si="41"/>
        <v>406466</v>
      </c>
      <c r="Z42" s="69">
        <f t="shared" si="41"/>
        <v>409952</v>
      </c>
      <c r="AA42" s="69">
        <f>AA46+AA61</f>
        <v>463764</v>
      </c>
      <c r="AB42" s="69">
        <f t="shared" ref="AB42:AC42" si="42">AB46+AB61</f>
        <v>492299</v>
      </c>
      <c r="AC42" s="69">
        <f t="shared" si="42"/>
        <v>447193</v>
      </c>
      <c r="AD42" s="69">
        <f>AD46+AD61</f>
        <v>391170</v>
      </c>
      <c r="AE42" s="69">
        <f t="shared" ref="AE42:AI42" si="43">AE46+AE61</f>
        <v>407153</v>
      </c>
      <c r="AF42" s="69">
        <f t="shared" si="43"/>
        <v>457845</v>
      </c>
      <c r="AG42" s="69">
        <f t="shared" si="43"/>
        <v>470953</v>
      </c>
      <c r="AH42" s="69">
        <f t="shared" si="43"/>
        <v>437054</v>
      </c>
      <c r="AI42" s="70">
        <f t="shared" si="43"/>
        <v>437395</v>
      </c>
      <c r="AJ42" s="71">
        <f t="shared" si="37"/>
        <v>5227548</v>
      </c>
      <c r="AM42" s="132" t="s">
        <v>67</v>
      </c>
      <c r="AN42" s="66" t="s">
        <v>68</v>
      </c>
      <c r="AO42" s="67" t="s">
        <v>69</v>
      </c>
      <c r="AP42" s="68">
        <f t="shared" ref="AP42:AR42" si="44">AP46+AP61</f>
        <v>419247</v>
      </c>
      <c r="AQ42" s="69">
        <f t="shared" si="44"/>
        <v>419409</v>
      </c>
      <c r="AR42" s="69">
        <f t="shared" si="44"/>
        <v>422895</v>
      </c>
      <c r="AS42" s="69">
        <f>AS46+AS61</f>
        <v>476707</v>
      </c>
      <c r="AT42" s="69">
        <f t="shared" ref="AT42:BA42" si="45">AT46+AT61</f>
        <v>505686</v>
      </c>
      <c r="AU42" s="69">
        <f t="shared" si="45"/>
        <v>460581</v>
      </c>
      <c r="AV42" s="69">
        <f t="shared" si="45"/>
        <v>404557</v>
      </c>
      <c r="AW42" s="69">
        <f t="shared" si="45"/>
        <v>420540</v>
      </c>
      <c r="AX42" s="69">
        <f t="shared" si="45"/>
        <v>471233</v>
      </c>
      <c r="AY42" s="69">
        <f t="shared" si="45"/>
        <v>481365</v>
      </c>
      <c r="AZ42" s="69">
        <f t="shared" si="45"/>
        <v>440029</v>
      </c>
      <c r="BA42" s="70">
        <f t="shared" si="45"/>
        <v>440370</v>
      </c>
      <c r="BB42" s="71">
        <f t="shared" si="38"/>
        <v>5362619</v>
      </c>
    </row>
    <row r="43" spans="10:54" x14ac:dyDescent="0.4">
      <c r="U43" s="133"/>
      <c r="V43" s="50" t="s">
        <v>70</v>
      </c>
      <c r="W43" s="72" t="s">
        <v>71</v>
      </c>
      <c r="X43" s="73">
        <f t="shared" ref="X43:AI43" si="46">X39</f>
        <v>4000</v>
      </c>
      <c r="Y43" s="74">
        <f t="shared" si="46"/>
        <v>4000</v>
      </c>
      <c r="Z43" s="74">
        <f t="shared" si="46"/>
        <v>4000</v>
      </c>
      <c r="AA43" s="74">
        <f t="shared" si="46"/>
        <v>4000</v>
      </c>
      <c r="AB43" s="74">
        <f t="shared" si="46"/>
        <v>4000</v>
      </c>
      <c r="AC43" s="74">
        <f t="shared" si="46"/>
        <v>4000</v>
      </c>
      <c r="AD43" s="74">
        <f t="shared" si="46"/>
        <v>4000</v>
      </c>
      <c r="AE43" s="74">
        <f t="shared" si="46"/>
        <v>4000</v>
      </c>
      <c r="AF43" s="74">
        <f t="shared" si="46"/>
        <v>4000</v>
      </c>
      <c r="AG43" s="74">
        <f t="shared" si="46"/>
        <v>4000</v>
      </c>
      <c r="AH43" s="74">
        <f t="shared" si="46"/>
        <v>4000</v>
      </c>
      <c r="AI43" s="74">
        <f t="shared" si="46"/>
        <v>4000</v>
      </c>
      <c r="AJ43" s="39">
        <f t="shared" si="37"/>
        <v>48000</v>
      </c>
      <c r="AM43" s="133"/>
      <c r="AN43" s="50" t="s">
        <v>70</v>
      </c>
      <c r="AO43" s="72" t="s">
        <v>71</v>
      </c>
      <c r="AP43" s="73">
        <f>AP39</f>
        <v>4000</v>
      </c>
      <c r="AQ43" s="74">
        <f>AQ39</f>
        <v>4000</v>
      </c>
      <c r="AR43" s="74">
        <f t="shared" ref="AR43:BA43" si="47">AR39</f>
        <v>4000</v>
      </c>
      <c r="AS43" s="74">
        <f t="shared" si="47"/>
        <v>4000</v>
      </c>
      <c r="AT43" s="74">
        <f t="shared" si="47"/>
        <v>4000</v>
      </c>
      <c r="AU43" s="74">
        <f t="shared" si="47"/>
        <v>4000</v>
      </c>
      <c r="AV43" s="74">
        <f t="shared" si="47"/>
        <v>4000</v>
      </c>
      <c r="AW43" s="74">
        <f t="shared" si="47"/>
        <v>4000</v>
      </c>
      <c r="AX43" s="74">
        <f t="shared" si="47"/>
        <v>4000</v>
      </c>
      <c r="AY43" s="74">
        <f t="shared" si="47"/>
        <v>4000</v>
      </c>
      <c r="AZ43" s="74">
        <f t="shared" si="47"/>
        <v>4000</v>
      </c>
      <c r="BA43" s="74">
        <f t="shared" si="47"/>
        <v>4000</v>
      </c>
      <c r="BB43" s="39">
        <f t="shared" si="38"/>
        <v>48000</v>
      </c>
    </row>
    <row r="44" spans="10:54" x14ac:dyDescent="0.4">
      <c r="U44" s="134"/>
      <c r="V44" s="75" t="s">
        <v>72</v>
      </c>
      <c r="W44" s="76" t="s">
        <v>73</v>
      </c>
      <c r="X44" s="77">
        <f t="shared" ref="X44:AI44" si="48">X38-X43</f>
        <v>7881</v>
      </c>
      <c r="Y44" s="78">
        <f t="shared" si="48"/>
        <v>8050</v>
      </c>
      <c r="Z44" s="78">
        <f t="shared" si="48"/>
        <v>8568</v>
      </c>
      <c r="AA44" s="78">
        <f t="shared" si="48"/>
        <v>10945</v>
      </c>
      <c r="AB44" s="78">
        <f t="shared" si="48"/>
        <v>11541</v>
      </c>
      <c r="AC44" s="78">
        <f t="shared" si="48"/>
        <v>10215</v>
      </c>
      <c r="AD44" s="78">
        <f t="shared" si="48"/>
        <v>7816</v>
      </c>
      <c r="AE44" s="78">
        <f t="shared" si="48"/>
        <v>8580</v>
      </c>
      <c r="AF44" s="78">
        <f t="shared" si="48"/>
        <v>10942</v>
      </c>
      <c r="AG44" s="78">
        <f t="shared" si="48"/>
        <v>11600</v>
      </c>
      <c r="AH44" s="78">
        <f t="shared" si="48"/>
        <v>10006</v>
      </c>
      <c r="AI44" s="78">
        <f t="shared" si="48"/>
        <v>10045</v>
      </c>
      <c r="AJ44" s="75">
        <f t="shared" si="37"/>
        <v>116189</v>
      </c>
      <c r="AM44" s="134"/>
      <c r="AN44" s="75" t="s">
        <v>72</v>
      </c>
      <c r="AO44" s="76" t="s">
        <v>73</v>
      </c>
      <c r="AP44" s="77">
        <f>AP38-AP43</f>
        <v>7881</v>
      </c>
      <c r="AQ44" s="78">
        <f t="shared" ref="AQ44:BA44" si="49">AQ38-AQ43</f>
        <v>8050</v>
      </c>
      <c r="AR44" s="78">
        <f t="shared" si="49"/>
        <v>8568</v>
      </c>
      <c r="AS44" s="78">
        <f t="shared" si="49"/>
        <v>10945</v>
      </c>
      <c r="AT44" s="78">
        <f t="shared" si="49"/>
        <v>11541</v>
      </c>
      <c r="AU44" s="78">
        <f t="shared" si="49"/>
        <v>10215</v>
      </c>
      <c r="AV44" s="78">
        <f t="shared" si="49"/>
        <v>7816</v>
      </c>
      <c r="AW44" s="78">
        <f t="shared" si="49"/>
        <v>8580</v>
      </c>
      <c r="AX44" s="78">
        <f t="shared" si="49"/>
        <v>10942</v>
      </c>
      <c r="AY44" s="78">
        <f t="shared" si="49"/>
        <v>11600</v>
      </c>
      <c r="AZ44" s="78">
        <f t="shared" si="49"/>
        <v>10006</v>
      </c>
      <c r="BA44" s="78">
        <f t="shared" si="49"/>
        <v>10045</v>
      </c>
      <c r="BB44" s="75">
        <f t="shared" si="38"/>
        <v>116189</v>
      </c>
    </row>
    <row r="45" spans="10:54" ht="19.5" thickBot="1" x14ac:dyDescent="0.45">
      <c r="U45" s="154" t="s">
        <v>74</v>
      </c>
      <c r="V45" s="79" t="s">
        <v>75</v>
      </c>
      <c r="W45" s="80" t="s">
        <v>76</v>
      </c>
      <c r="X45" s="81">
        <f>$AA$35</f>
        <v>44</v>
      </c>
      <c r="Y45" s="82">
        <f>$AA$35</f>
        <v>44</v>
      </c>
      <c r="Z45" s="82">
        <f t="shared" ref="Z45:AI45" si="50">$AA$35</f>
        <v>44</v>
      </c>
      <c r="AA45" s="82">
        <f t="shared" si="50"/>
        <v>44</v>
      </c>
      <c r="AB45" s="82">
        <f t="shared" si="50"/>
        <v>44</v>
      </c>
      <c r="AC45" s="82">
        <f t="shared" si="50"/>
        <v>44</v>
      </c>
      <c r="AD45" s="82">
        <f t="shared" si="50"/>
        <v>44</v>
      </c>
      <c r="AE45" s="82">
        <f t="shared" si="50"/>
        <v>44</v>
      </c>
      <c r="AF45" s="82">
        <f t="shared" si="50"/>
        <v>44</v>
      </c>
      <c r="AG45" s="82">
        <f t="shared" si="50"/>
        <v>44</v>
      </c>
      <c r="AH45" s="82">
        <f t="shared" si="50"/>
        <v>44</v>
      </c>
      <c r="AI45" s="82">
        <f t="shared" si="50"/>
        <v>44</v>
      </c>
      <c r="AM45" s="154" t="s">
        <v>74</v>
      </c>
      <c r="AN45" s="79" t="s">
        <v>75</v>
      </c>
      <c r="AO45" s="80" t="s">
        <v>76</v>
      </c>
      <c r="AP45" s="81">
        <f>$AS$35</f>
        <v>44</v>
      </c>
      <c r="AQ45" s="82">
        <f>$AS$35</f>
        <v>44</v>
      </c>
      <c r="AR45" s="82">
        <f t="shared" ref="AR45:BA45" si="51">$AS$35</f>
        <v>44</v>
      </c>
      <c r="AS45" s="82">
        <f t="shared" si="51"/>
        <v>44</v>
      </c>
      <c r="AT45" s="82">
        <f t="shared" si="51"/>
        <v>44</v>
      </c>
      <c r="AU45" s="82">
        <f t="shared" si="51"/>
        <v>44</v>
      </c>
      <c r="AV45" s="82">
        <f t="shared" si="51"/>
        <v>44</v>
      </c>
      <c r="AW45" s="82">
        <f t="shared" si="51"/>
        <v>44</v>
      </c>
      <c r="AX45" s="82">
        <f t="shared" si="51"/>
        <v>44</v>
      </c>
      <c r="AY45" s="82">
        <f t="shared" si="51"/>
        <v>44</v>
      </c>
      <c r="AZ45" s="82">
        <f t="shared" si="51"/>
        <v>44</v>
      </c>
      <c r="BA45" s="82">
        <f t="shared" si="51"/>
        <v>44</v>
      </c>
    </row>
    <row r="46" spans="10:54" ht="19.5" thickBot="1" x14ac:dyDescent="0.45">
      <c r="U46" s="155"/>
      <c r="V46" s="83" t="s">
        <v>77</v>
      </c>
      <c r="W46" s="84" t="s">
        <v>78</v>
      </c>
      <c r="X46" s="85">
        <f>X43*X45</f>
        <v>176000</v>
      </c>
      <c r="Y46" s="86">
        <f t="shared" ref="Y46:AI46" si="52">Y43*Y45</f>
        <v>176000</v>
      </c>
      <c r="Z46" s="86">
        <f t="shared" si="52"/>
        <v>176000</v>
      </c>
      <c r="AA46" s="86">
        <f t="shared" si="52"/>
        <v>176000</v>
      </c>
      <c r="AB46" s="86">
        <f t="shared" si="52"/>
        <v>176000</v>
      </c>
      <c r="AC46" s="86">
        <f t="shared" si="52"/>
        <v>176000</v>
      </c>
      <c r="AD46" s="86">
        <f t="shared" si="52"/>
        <v>176000</v>
      </c>
      <c r="AE46" s="86">
        <f t="shared" si="52"/>
        <v>176000</v>
      </c>
      <c r="AF46" s="86">
        <f t="shared" si="52"/>
        <v>176000</v>
      </c>
      <c r="AG46" s="86">
        <f t="shared" si="52"/>
        <v>176000</v>
      </c>
      <c r="AH46" s="86">
        <f t="shared" si="52"/>
        <v>176000</v>
      </c>
      <c r="AI46" s="86">
        <f t="shared" si="52"/>
        <v>176000</v>
      </c>
      <c r="AJ46" s="87">
        <f t="shared" ref="AJ46" si="53">SUM(X46:AI46)</f>
        <v>2112000</v>
      </c>
      <c r="AM46" s="155"/>
      <c r="AN46" s="83" t="s">
        <v>77</v>
      </c>
      <c r="AO46" s="84" t="s">
        <v>78</v>
      </c>
      <c r="AP46" s="85">
        <f>AP43*AP45</f>
        <v>176000</v>
      </c>
      <c r="AQ46" s="86">
        <f t="shared" ref="AQ46:BA46" si="54">AQ43*AQ45</f>
        <v>176000</v>
      </c>
      <c r="AR46" s="86">
        <f t="shared" si="54"/>
        <v>176000</v>
      </c>
      <c r="AS46" s="86">
        <f t="shared" si="54"/>
        <v>176000</v>
      </c>
      <c r="AT46" s="86">
        <f t="shared" si="54"/>
        <v>176000</v>
      </c>
      <c r="AU46" s="86">
        <f t="shared" si="54"/>
        <v>176000</v>
      </c>
      <c r="AV46" s="86">
        <f t="shared" si="54"/>
        <v>176000</v>
      </c>
      <c r="AW46" s="86">
        <f t="shared" si="54"/>
        <v>176000</v>
      </c>
      <c r="AX46" s="86">
        <f t="shared" si="54"/>
        <v>176000</v>
      </c>
      <c r="AY46" s="86">
        <f t="shared" si="54"/>
        <v>176000</v>
      </c>
      <c r="AZ46" s="86">
        <f t="shared" si="54"/>
        <v>176000</v>
      </c>
      <c r="BA46" s="86">
        <f t="shared" si="54"/>
        <v>176000</v>
      </c>
      <c r="BB46" s="87">
        <f t="shared" ref="BB46" si="55">SUM(AP46:BA46)</f>
        <v>2112000</v>
      </c>
    </row>
    <row r="47" spans="10:54" x14ac:dyDescent="0.4">
      <c r="U47" s="154" t="s">
        <v>79</v>
      </c>
      <c r="V47" s="88" t="s">
        <v>80</v>
      </c>
      <c r="W47" s="89" t="s">
        <v>81</v>
      </c>
      <c r="X47" s="90">
        <v>100</v>
      </c>
      <c r="Y47" s="91">
        <v>100</v>
      </c>
      <c r="Z47" s="91">
        <v>100</v>
      </c>
      <c r="AA47" s="91">
        <v>100</v>
      </c>
      <c r="AB47" s="91">
        <v>100</v>
      </c>
      <c r="AC47" s="91">
        <v>100</v>
      </c>
      <c r="AD47" s="91">
        <v>100</v>
      </c>
      <c r="AE47" s="91">
        <v>100</v>
      </c>
      <c r="AF47" s="91">
        <v>100</v>
      </c>
      <c r="AG47" s="91">
        <v>100</v>
      </c>
      <c r="AH47" s="91">
        <v>100</v>
      </c>
      <c r="AI47" s="91">
        <v>100</v>
      </c>
      <c r="AM47" s="154" t="s">
        <v>79</v>
      </c>
      <c r="AN47" s="88" t="s">
        <v>80</v>
      </c>
      <c r="AO47" s="89" t="s">
        <v>81</v>
      </c>
      <c r="AP47" s="90">
        <v>100</v>
      </c>
      <c r="AQ47" s="91">
        <v>100</v>
      </c>
      <c r="AR47" s="91">
        <v>100</v>
      </c>
      <c r="AS47" s="91">
        <v>100</v>
      </c>
      <c r="AT47" s="91">
        <v>100</v>
      </c>
      <c r="AU47" s="91">
        <v>100</v>
      </c>
      <c r="AV47" s="91">
        <v>100</v>
      </c>
      <c r="AW47" s="91">
        <v>100</v>
      </c>
      <c r="AX47" s="91">
        <v>100</v>
      </c>
      <c r="AY47" s="91">
        <v>100</v>
      </c>
      <c r="AZ47" s="91">
        <v>100</v>
      </c>
      <c r="BA47" s="91">
        <v>100</v>
      </c>
    </row>
    <row r="48" spans="10:54" x14ac:dyDescent="0.4">
      <c r="U48" s="158"/>
      <c r="V48" s="46" t="s">
        <v>82</v>
      </c>
      <c r="W48" s="47" t="s">
        <v>83</v>
      </c>
      <c r="X48" s="48">
        <f>$D$21</f>
        <v>30</v>
      </c>
      <c r="Y48" s="49">
        <f>$D$21</f>
        <v>30</v>
      </c>
      <c r="Z48" s="49">
        <f t="shared" ref="Z48:AI48" si="56">$D$21</f>
        <v>30</v>
      </c>
      <c r="AA48" s="49">
        <f t="shared" si="56"/>
        <v>30</v>
      </c>
      <c r="AB48" s="49">
        <f t="shared" si="56"/>
        <v>30</v>
      </c>
      <c r="AC48" s="49">
        <f t="shared" si="56"/>
        <v>30</v>
      </c>
      <c r="AD48" s="49">
        <f t="shared" si="56"/>
        <v>30</v>
      </c>
      <c r="AE48" s="49">
        <f t="shared" si="56"/>
        <v>30</v>
      </c>
      <c r="AF48" s="49">
        <f t="shared" si="56"/>
        <v>30</v>
      </c>
      <c r="AG48" s="49">
        <f t="shared" si="56"/>
        <v>30</v>
      </c>
      <c r="AH48" s="49">
        <f t="shared" si="56"/>
        <v>30</v>
      </c>
      <c r="AI48" s="49">
        <f t="shared" si="56"/>
        <v>30</v>
      </c>
      <c r="AM48" s="158"/>
      <c r="AN48" s="46" t="s">
        <v>82</v>
      </c>
      <c r="AO48" s="47" t="s">
        <v>83</v>
      </c>
      <c r="AP48" s="48">
        <v>39</v>
      </c>
      <c r="AQ48" s="49">
        <v>39</v>
      </c>
      <c r="AR48" s="49">
        <v>39</v>
      </c>
      <c r="AS48" s="49">
        <v>39</v>
      </c>
      <c r="AT48" s="49">
        <v>39</v>
      </c>
      <c r="AU48" s="49">
        <v>39</v>
      </c>
      <c r="AV48" s="49">
        <v>39</v>
      </c>
      <c r="AW48" s="49">
        <v>39</v>
      </c>
      <c r="AX48" s="49">
        <v>39</v>
      </c>
      <c r="AY48" s="49">
        <v>37</v>
      </c>
      <c r="AZ48" s="49">
        <v>32</v>
      </c>
      <c r="BA48" s="49">
        <v>32</v>
      </c>
    </row>
    <row r="49" spans="21:54" x14ac:dyDescent="0.4">
      <c r="U49" s="158"/>
      <c r="V49" s="46" t="s">
        <v>84</v>
      </c>
      <c r="W49" s="47" t="s">
        <v>85</v>
      </c>
      <c r="X49" s="48">
        <v>1691.9</v>
      </c>
      <c r="Y49" s="49">
        <v>1691.9</v>
      </c>
      <c r="Z49" s="49">
        <v>1691.9</v>
      </c>
      <c r="AA49" s="49">
        <v>1691.9</v>
      </c>
      <c r="AB49" s="49">
        <v>1750</v>
      </c>
      <c r="AC49" s="49">
        <v>1750</v>
      </c>
      <c r="AD49" s="49">
        <v>1750</v>
      </c>
      <c r="AE49" s="49">
        <v>1750</v>
      </c>
      <c r="AF49" s="49">
        <v>1750</v>
      </c>
      <c r="AG49" s="49">
        <v>1750</v>
      </c>
      <c r="AH49" s="49">
        <v>1750</v>
      </c>
      <c r="AI49" s="49">
        <v>1750</v>
      </c>
      <c r="AM49" s="158"/>
      <c r="AN49" s="46" t="s">
        <v>84</v>
      </c>
      <c r="AO49" s="47" t="s">
        <v>85</v>
      </c>
      <c r="AP49" s="48">
        <v>1691.9</v>
      </c>
      <c r="AQ49" s="49">
        <v>1691.9</v>
      </c>
      <c r="AR49" s="49">
        <v>1691.9</v>
      </c>
      <c r="AS49" s="49">
        <v>1691.9</v>
      </c>
      <c r="AT49" s="49">
        <v>1750</v>
      </c>
      <c r="AU49" s="49">
        <v>1750</v>
      </c>
      <c r="AV49" s="49">
        <v>1750</v>
      </c>
      <c r="AW49" s="49">
        <v>1750</v>
      </c>
      <c r="AX49" s="49">
        <v>1750</v>
      </c>
      <c r="AY49" s="49">
        <v>1750</v>
      </c>
      <c r="AZ49" s="49">
        <v>1750</v>
      </c>
      <c r="BA49" s="49">
        <v>1750</v>
      </c>
    </row>
    <row r="50" spans="21:54" ht="20.25" x14ac:dyDescent="0.4">
      <c r="U50" s="158"/>
      <c r="V50" s="51" t="s">
        <v>86</v>
      </c>
      <c r="W50" s="92" t="s">
        <v>73</v>
      </c>
      <c r="X50" s="77">
        <f>X44</f>
        <v>7881</v>
      </c>
      <c r="Y50" s="78">
        <f t="shared" ref="Y50:AI50" si="57">Y44</f>
        <v>8050</v>
      </c>
      <c r="Z50" s="78">
        <f t="shared" si="57"/>
        <v>8568</v>
      </c>
      <c r="AA50" s="78">
        <f t="shared" si="57"/>
        <v>10945</v>
      </c>
      <c r="AB50" s="78">
        <f t="shared" si="57"/>
        <v>11541</v>
      </c>
      <c r="AC50" s="78">
        <f t="shared" si="57"/>
        <v>10215</v>
      </c>
      <c r="AD50" s="78">
        <f t="shared" si="57"/>
        <v>7816</v>
      </c>
      <c r="AE50" s="78">
        <f t="shared" si="57"/>
        <v>8580</v>
      </c>
      <c r="AF50" s="78">
        <f t="shared" si="57"/>
        <v>10942</v>
      </c>
      <c r="AG50" s="78">
        <f t="shared" si="57"/>
        <v>11600</v>
      </c>
      <c r="AH50" s="78">
        <f t="shared" si="57"/>
        <v>10006</v>
      </c>
      <c r="AI50" s="78">
        <f t="shared" si="57"/>
        <v>10045</v>
      </c>
      <c r="AJ50" s="50">
        <f t="shared" ref="AJ50" si="58">SUM(X50:AI50)</f>
        <v>116189</v>
      </c>
      <c r="AM50" s="158"/>
      <c r="AN50" s="51" t="s">
        <v>86</v>
      </c>
      <c r="AO50" s="92" t="s">
        <v>73</v>
      </c>
      <c r="AP50" s="77">
        <f>AP44</f>
        <v>7881</v>
      </c>
      <c r="AQ50" s="78">
        <f t="shared" ref="AQ50:BA50" si="59">AQ44</f>
        <v>8050</v>
      </c>
      <c r="AR50" s="78">
        <f t="shared" si="59"/>
        <v>8568</v>
      </c>
      <c r="AS50" s="78">
        <f t="shared" si="59"/>
        <v>10945</v>
      </c>
      <c r="AT50" s="78">
        <f t="shared" si="59"/>
        <v>11541</v>
      </c>
      <c r="AU50" s="78">
        <f t="shared" si="59"/>
        <v>10215</v>
      </c>
      <c r="AV50" s="78">
        <f t="shared" si="59"/>
        <v>7816</v>
      </c>
      <c r="AW50" s="78">
        <f t="shared" si="59"/>
        <v>8580</v>
      </c>
      <c r="AX50" s="78">
        <f t="shared" si="59"/>
        <v>10942</v>
      </c>
      <c r="AY50" s="78">
        <f t="shared" si="59"/>
        <v>11600</v>
      </c>
      <c r="AZ50" s="78">
        <f t="shared" si="59"/>
        <v>10006</v>
      </c>
      <c r="BA50" s="78">
        <f t="shared" si="59"/>
        <v>10045</v>
      </c>
      <c r="BB50" s="50">
        <f t="shared" ref="BB50" si="60">SUM(AP50:BA50)</f>
        <v>116189</v>
      </c>
    </row>
    <row r="51" spans="21:54" x14ac:dyDescent="0.4">
      <c r="U51" s="158"/>
      <c r="V51" s="46" t="s">
        <v>87</v>
      </c>
      <c r="W51" s="47" t="s">
        <v>88</v>
      </c>
      <c r="X51" s="48">
        <v>13.38</v>
      </c>
      <c r="Y51" s="49">
        <v>13.38</v>
      </c>
      <c r="Z51" s="49">
        <v>13.38</v>
      </c>
      <c r="AA51" s="49">
        <v>14.61</v>
      </c>
      <c r="AB51" s="49">
        <v>31.32</v>
      </c>
      <c r="AC51" s="49">
        <v>31.32</v>
      </c>
      <c r="AD51" s="49">
        <v>29.88</v>
      </c>
      <c r="AE51" s="49">
        <v>29.88</v>
      </c>
      <c r="AF51" s="49">
        <v>29.88</v>
      </c>
      <c r="AG51" s="49">
        <v>29.88</v>
      </c>
      <c r="AH51" s="49">
        <v>29.88</v>
      </c>
      <c r="AI51" s="49">
        <v>29.88</v>
      </c>
      <c r="AM51" s="158"/>
      <c r="AN51" s="46" t="s">
        <v>87</v>
      </c>
      <c r="AO51" s="47" t="s">
        <v>88</v>
      </c>
      <c r="AP51" s="48">
        <v>13.38</v>
      </c>
      <c r="AQ51" s="49">
        <v>13.38</v>
      </c>
      <c r="AR51" s="49">
        <v>13.38</v>
      </c>
      <c r="AS51" s="49">
        <v>14.61</v>
      </c>
      <c r="AT51" s="49">
        <v>31.32</v>
      </c>
      <c r="AU51" s="49">
        <v>31.32</v>
      </c>
      <c r="AV51" s="49">
        <v>29.88</v>
      </c>
      <c r="AW51" s="49">
        <v>29.88</v>
      </c>
      <c r="AX51" s="49">
        <v>29.88</v>
      </c>
      <c r="AY51" s="49">
        <v>29.88</v>
      </c>
      <c r="AZ51" s="49">
        <v>29.88</v>
      </c>
      <c r="BA51" s="49">
        <v>29.88</v>
      </c>
    </row>
    <row r="52" spans="21:54" x14ac:dyDescent="0.4">
      <c r="U52" s="158"/>
      <c r="V52" s="46" t="s">
        <v>89</v>
      </c>
      <c r="W52" s="47" t="s">
        <v>90</v>
      </c>
      <c r="X52" s="48">
        <v>13.15</v>
      </c>
      <c r="Y52" s="49">
        <v>11.93</v>
      </c>
      <c r="Z52" s="49">
        <v>10.93</v>
      </c>
      <c r="AA52" s="49">
        <v>9.7799999999999994</v>
      </c>
      <c r="AB52" s="49">
        <v>-5.9</v>
      </c>
      <c r="AC52" s="49">
        <v>-7.26</v>
      </c>
      <c r="AD52" s="49">
        <v>-7.88</v>
      </c>
      <c r="AE52" s="49">
        <v>-7.96</v>
      </c>
      <c r="AF52" s="49">
        <v>-8.02</v>
      </c>
      <c r="AG52" s="49">
        <v>-8.1199999999999992</v>
      </c>
      <c r="AH52" s="49">
        <v>-8.07</v>
      </c>
      <c r="AI52" s="49">
        <v>-8.1199999999999992</v>
      </c>
      <c r="AM52" s="158"/>
      <c r="AN52" s="46" t="s">
        <v>89</v>
      </c>
      <c r="AO52" s="47" t="s">
        <v>90</v>
      </c>
      <c r="AP52" s="48">
        <v>13.15</v>
      </c>
      <c r="AQ52" s="49">
        <v>11.93</v>
      </c>
      <c r="AR52" s="49">
        <v>10.93</v>
      </c>
      <c r="AS52" s="49">
        <v>9.7799999999999994</v>
      </c>
      <c r="AT52" s="49">
        <v>-5.9</v>
      </c>
      <c r="AU52" s="49">
        <v>-7.26</v>
      </c>
      <c r="AV52" s="49">
        <v>-7.88</v>
      </c>
      <c r="AW52" s="49">
        <v>-7.96</v>
      </c>
      <c r="AX52" s="49">
        <v>-8.02</v>
      </c>
      <c r="AY52" s="49">
        <v>-8.1199999999999992</v>
      </c>
      <c r="AZ52" s="49">
        <v>-8.07</v>
      </c>
      <c r="BA52" s="49">
        <v>-8.1199999999999992</v>
      </c>
    </row>
    <row r="53" spans="21:54" x14ac:dyDescent="0.4">
      <c r="U53" s="158"/>
      <c r="V53" s="51" t="s">
        <v>91</v>
      </c>
      <c r="W53" s="93" t="s">
        <v>92</v>
      </c>
      <c r="X53" s="77">
        <f>X48*X49*(185-X47)/100</f>
        <v>43143.45</v>
      </c>
      <c r="Y53" s="78">
        <f t="shared" ref="Y53:AI53" si="61">Y48*Y49*(185-Y47)/100</f>
        <v>43143.45</v>
      </c>
      <c r="Z53" s="78">
        <f>Z48*Z49*(185-Z47)/100</f>
        <v>43143.45</v>
      </c>
      <c r="AA53" s="78">
        <f t="shared" si="61"/>
        <v>43143.45</v>
      </c>
      <c r="AB53" s="78">
        <f t="shared" si="61"/>
        <v>44625</v>
      </c>
      <c r="AC53" s="78">
        <f t="shared" si="61"/>
        <v>44625</v>
      </c>
      <c r="AD53" s="78">
        <f t="shared" si="61"/>
        <v>44625</v>
      </c>
      <c r="AE53" s="78">
        <f t="shared" si="61"/>
        <v>44625</v>
      </c>
      <c r="AF53" s="78">
        <f t="shared" si="61"/>
        <v>44625</v>
      </c>
      <c r="AG53" s="78">
        <f t="shared" si="61"/>
        <v>44625</v>
      </c>
      <c r="AH53" s="78">
        <f t="shared" si="61"/>
        <v>44625</v>
      </c>
      <c r="AI53" s="78">
        <f t="shared" si="61"/>
        <v>44625</v>
      </c>
      <c r="AM53" s="158"/>
      <c r="AN53" s="51" t="s">
        <v>91</v>
      </c>
      <c r="AO53" s="93" t="s">
        <v>92</v>
      </c>
      <c r="AP53" s="77">
        <f>AP48*AP49*(185-AP47)/100</f>
        <v>56086.485000000008</v>
      </c>
      <c r="AQ53" s="78">
        <f t="shared" ref="AQ53" si="62">AQ48*AQ49*(185-AQ47)/100</f>
        <v>56086.485000000008</v>
      </c>
      <c r="AR53" s="78">
        <f>AR48*AR49*(185-AR47)/100</f>
        <v>56086.485000000008</v>
      </c>
      <c r="AS53" s="78">
        <f t="shared" ref="AS53:BA53" si="63">AS48*AS49*(185-AS47)/100</f>
        <v>56086.485000000008</v>
      </c>
      <c r="AT53" s="78">
        <f t="shared" si="63"/>
        <v>58012.5</v>
      </c>
      <c r="AU53" s="78">
        <f t="shared" si="63"/>
        <v>58012.5</v>
      </c>
      <c r="AV53" s="78">
        <f t="shared" si="63"/>
        <v>58012.5</v>
      </c>
      <c r="AW53" s="78">
        <f t="shared" si="63"/>
        <v>58012.5</v>
      </c>
      <c r="AX53" s="78">
        <f t="shared" si="63"/>
        <v>58012.5</v>
      </c>
      <c r="AY53" s="78">
        <f t="shared" si="63"/>
        <v>55037.5</v>
      </c>
      <c r="AZ53" s="78">
        <f t="shared" si="63"/>
        <v>47600</v>
      </c>
      <c r="BA53" s="78">
        <f t="shared" si="63"/>
        <v>47600</v>
      </c>
    </row>
    <row r="54" spans="21:54" x14ac:dyDescent="0.4">
      <c r="U54" s="158"/>
      <c r="V54" s="51" t="s">
        <v>93</v>
      </c>
      <c r="W54" s="94" t="s">
        <v>94</v>
      </c>
      <c r="X54" s="77">
        <f>X50*X51</f>
        <v>105447.78000000001</v>
      </c>
      <c r="Y54" s="78">
        <f t="shared" ref="Y54:AI54" si="64">Y50*Y51</f>
        <v>107709</v>
      </c>
      <c r="Z54" s="78">
        <f t="shared" si="64"/>
        <v>114639.84000000001</v>
      </c>
      <c r="AA54" s="78">
        <f t="shared" si="64"/>
        <v>159906.44999999998</v>
      </c>
      <c r="AB54" s="78">
        <f t="shared" si="64"/>
        <v>361464.12</v>
      </c>
      <c r="AC54" s="78">
        <f t="shared" si="64"/>
        <v>319933.8</v>
      </c>
      <c r="AD54" s="78">
        <f t="shared" si="64"/>
        <v>233542.08</v>
      </c>
      <c r="AE54" s="78">
        <f t="shared" si="64"/>
        <v>256370.4</v>
      </c>
      <c r="AF54" s="78">
        <f t="shared" si="64"/>
        <v>326946.95999999996</v>
      </c>
      <c r="AG54" s="78">
        <f t="shared" si="64"/>
        <v>346608</v>
      </c>
      <c r="AH54" s="78">
        <f t="shared" si="64"/>
        <v>298979.27999999997</v>
      </c>
      <c r="AI54" s="78">
        <f t="shared" si="64"/>
        <v>300144.59999999998</v>
      </c>
      <c r="AM54" s="158"/>
      <c r="AN54" s="51" t="s">
        <v>93</v>
      </c>
      <c r="AO54" s="94" t="s">
        <v>94</v>
      </c>
      <c r="AP54" s="77">
        <f>AP50*AP51</f>
        <v>105447.78000000001</v>
      </c>
      <c r="AQ54" s="78">
        <f t="shared" ref="AQ54:BA54" si="65">AQ50*AQ51</f>
        <v>107709</v>
      </c>
      <c r="AR54" s="78">
        <f t="shared" si="65"/>
        <v>114639.84000000001</v>
      </c>
      <c r="AS54" s="78">
        <f t="shared" si="65"/>
        <v>159906.44999999998</v>
      </c>
      <c r="AT54" s="78">
        <f t="shared" si="65"/>
        <v>361464.12</v>
      </c>
      <c r="AU54" s="78">
        <f t="shared" si="65"/>
        <v>319933.8</v>
      </c>
      <c r="AV54" s="78">
        <f t="shared" si="65"/>
        <v>233542.08</v>
      </c>
      <c r="AW54" s="78">
        <f t="shared" si="65"/>
        <v>256370.4</v>
      </c>
      <c r="AX54" s="78">
        <f t="shared" si="65"/>
        <v>326946.95999999996</v>
      </c>
      <c r="AY54" s="78">
        <f t="shared" si="65"/>
        <v>346608</v>
      </c>
      <c r="AZ54" s="78">
        <f t="shared" si="65"/>
        <v>298979.27999999997</v>
      </c>
      <c r="BA54" s="78">
        <f t="shared" si="65"/>
        <v>300144.59999999998</v>
      </c>
    </row>
    <row r="55" spans="21:54" x14ac:dyDescent="0.4">
      <c r="U55" s="158"/>
      <c r="V55" s="75" t="s">
        <v>95</v>
      </c>
      <c r="W55" s="94" t="s">
        <v>96</v>
      </c>
      <c r="X55" s="77">
        <f>X50*X52</f>
        <v>103635.15000000001</v>
      </c>
      <c r="Y55" s="78">
        <f t="shared" ref="Y55:AI55" si="66">Y50*Y52</f>
        <v>96036.5</v>
      </c>
      <c r="Z55" s="78">
        <f t="shared" si="66"/>
        <v>93648.239999999991</v>
      </c>
      <c r="AA55" s="78">
        <f t="shared" si="66"/>
        <v>107042.09999999999</v>
      </c>
      <c r="AB55" s="78">
        <f t="shared" si="66"/>
        <v>-68091.900000000009</v>
      </c>
      <c r="AC55" s="78">
        <f t="shared" si="66"/>
        <v>-74160.899999999994</v>
      </c>
      <c r="AD55" s="78">
        <f t="shared" si="66"/>
        <v>-61590.080000000002</v>
      </c>
      <c r="AE55" s="78">
        <f t="shared" si="66"/>
        <v>-68296.800000000003</v>
      </c>
      <c r="AF55" s="78">
        <f t="shared" si="66"/>
        <v>-87754.84</v>
      </c>
      <c r="AG55" s="78">
        <f t="shared" si="66"/>
        <v>-94191.999999999985</v>
      </c>
      <c r="AH55" s="78">
        <f t="shared" si="66"/>
        <v>-80748.42</v>
      </c>
      <c r="AI55" s="78">
        <f t="shared" si="66"/>
        <v>-81565.399999999994</v>
      </c>
      <c r="AM55" s="158"/>
      <c r="AN55" s="75" t="s">
        <v>95</v>
      </c>
      <c r="AO55" s="94" t="s">
        <v>96</v>
      </c>
      <c r="AP55" s="77">
        <f>AP50*AP52</f>
        <v>103635.15000000001</v>
      </c>
      <c r="AQ55" s="78">
        <f t="shared" ref="AQ55:BA55" si="67">AQ50*AQ52</f>
        <v>96036.5</v>
      </c>
      <c r="AR55" s="78">
        <f t="shared" si="67"/>
        <v>93648.239999999991</v>
      </c>
      <c r="AS55" s="78">
        <f t="shared" si="67"/>
        <v>107042.09999999999</v>
      </c>
      <c r="AT55" s="78">
        <f t="shared" si="67"/>
        <v>-68091.900000000009</v>
      </c>
      <c r="AU55" s="78">
        <f t="shared" si="67"/>
        <v>-74160.899999999994</v>
      </c>
      <c r="AV55" s="78">
        <f t="shared" si="67"/>
        <v>-61590.080000000002</v>
      </c>
      <c r="AW55" s="78">
        <f t="shared" si="67"/>
        <v>-68296.800000000003</v>
      </c>
      <c r="AX55" s="78">
        <f t="shared" si="67"/>
        <v>-87754.84</v>
      </c>
      <c r="AY55" s="78">
        <f t="shared" si="67"/>
        <v>-94191.999999999985</v>
      </c>
      <c r="AZ55" s="78">
        <f t="shared" si="67"/>
        <v>-80748.42</v>
      </c>
      <c r="BA55" s="78">
        <f t="shared" si="67"/>
        <v>-81565.399999999994</v>
      </c>
    </row>
    <row r="56" spans="21:54" x14ac:dyDescent="0.4">
      <c r="U56" s="158"/>
      <c r="V56" s="75" t="s">
        <v>97</v>
      </c>
      <c r="W56" s="94" t="s">
        <v>98</v>
      </c>
      <c r="X56" s="77">
        <f>X53+X54+X55</f>
        <v>252226.38</v>
      </c>
      <c r="Y56" s="78">
        <f t="shared" ref="Y56:AI56" si="68">Y53+Y54+Y55</f>
        <v>246888.95</v>
      </c>
      <c r="Z56" s="78">
        <f t="shared" si="68"/>
        <v>251431.53</v>
      </c>
      <c r="AA56" s="78">
        <f t="shared" si="68"/>
        <v>310091.99999999994</v>
      </c>
      <c r="AB56" s="78">
        <f t="shared" si="68"/>
        <v>337997.22</v>
      </c>
      <c r="AC56" s="78">
        <f t="shared" si="68"/>
        <v>290397.90000000002</v>
      </c>
      <c r="AD56" s="78">
        <f t="shared" si="68"/>
        <v>216576.99999999994</v>
      </c>
      <c r="AE56" s="78">
        <f t="shared" si="68"/>
        <v>232698.60000000003</v>
      </c>
      <c r="AF56" s="78">
        <f t="shared" si="68"/>
        <v>283817.12</v>
      </c>
      <c r="AG56" s="78">
        <f t="shared" si="68"/>
        <v>297041</v>
      </c>
      <c r="AH56" s="78">
        <f t="shared" si="68"/>
        <v>262855.86</v>
      </c>
      <c r="AI56" s="78">
        <f t="shared" si="68"/>
        <v>263204.19999999995</v>
      </c>
      <c r="AM56" s="158"/>
      <c r="AN56" s="75" t="s">
        <v>97</v>
      </c>
      <c r="AO56" s="94" t="s">
        <v>98</v>
      </c>
      <c r="AP56" s="77">
        <f>AP53+AP54+AP55</f>
        <v>265169.41500000004</v>
      </c>
      <c r="AQ56" s="78">
        <f t="shared" ref="AQ56:BA56" si="69">AQ53+AQ54+AQ55</f>
        <v>259831.98500000002</v>
      </c>
      <c r="AR56" s="78">
        <f t="shared" si="69"/>
        <v>264374.565</v>
      </c>
      <c r="AS56" s="78">
        <f t="shared" si="69"/>
        <v>323035.03499999997</v>
      </c>
      <c r="AT56" s="78">
        <f t="shared" si="69"/>
        <v>351384.72</v>
      </c>
      <c r="AU56" s="78">
        <f t="shared" si="69"/>
        <v>303785.40000000002</v>
      </c>
      <c r="AV56" s="78">
        <f t="shared" si="69"/>
        <v>229964.49999999994</v>
      </c>
      <c r="AW56" s="78">
        <f t="shared" si="69"/>
        <v>246086.10000000003</v>
      </c>
      <c r="AX56" s="78">
        <f t="shared" si="69"/>
        <v>297204.62</v>
      </c>
      <c r="AY56" s="78">
        <f t="shared" si="69"/>
        <v>307453.5</v>
      </c>
      <c r="AZ56" s="78">
        <f t="shared" si="69"/>
        <v>265830.86</v>
      </c>
      <c r="BA56" s="78">
        <f t="shared" si="69"/>
        <v>266179.19999999995</v>
      </c>
    </row>
    <row r="57" spans="21:54" x14ac:dyDescent="0.4">
      <c r="U57" s="158"/>
      <c r="V57" s="46" t="s">
        <v>99</v>
      </c>
      <c r="W57" s="47" t="s">
        <v>100</v>
      </c>
      <c r="X57" s="48">
        <v>3.45</v>
      </c>
      <c r="Y57" s="49">
        <v>1.4</v>
      </c>
      <c r="Z57" s="49">
        <v>1.4</v>
      </c>
      <c r="AA57" s="49">
        <v>1.4</v>
      </c>
      <c r="AB57" s="49">
        <v>1.4</v>
      </c>
      <c r="AC57" s="49">
        <v>1.4</v>
      </c>
      <c r="AD57" s="49">
        <v>1.4</v>
      </c>
      <c r="AE57" s="49">
        <v>1.4</v>
      </c>
      <c r="AF57" s="49">
        <v>1.4</v>
      </c>
      <c r="AG57" s="49">
        <v>1.4</v>
      </c>
      <c r="AH57" s="49">
        <v>1.4</v>
      </c>
      <c r="AI57" s="49">
        <v>1.4</v>
      </c>
      <c r="AM57" s="158"/>
      <c r="AN57" s="46" t="s">
        <v>99</v>
      </c>
      <c r="AO57" s="47" t="s">
        <v>100</v>
      </c>
      <c r="AP57" s="48">
        <v>3.45</v>
      </c>
      <c r="AQ57" s="49">
        <v>1.4</v>
      </c>
      <c r="AR57" s="49">
        <v>1.4</v>
      </c>
      <c r="AS57" s="49">
        <v>1.4</v>
      </c>
      <c r="AT57" s="49">
        <v>1.4</v>
      </c>
      <c r="AU57" s="49">
        <v>1.4</v>
      </c>
      <c r="AV57" s="49">
        <v>1.4</v>
      </c>
      <c r="AW57" s="49">
        <v>1.4</v>
      </c>
      <c r="AX57" s="49">
        <v>1.4</v>
      </c>
      <c r="AY57" s="49">
        <v>1.4</v>
      </c>
      <c r="AZ57" s="49">
        <v>1.4</v>
      </c>
      <c r="BA57" s="49">
        <v>1.4</v>
      </c>
    </row>
    <row r="58" spans="21:54" x14ac:dyDescent="0.4">
      <c r="U58" s="158"/>
      <c r="V58" s="95" t="s">
        <v>101</v>
      </c>
      <c r="W58" s="94" t="s">
        <v>102</v>
      </c>
      <c r="X58" s="77">
        <f>X50*X57</f>
        <v>27189.45</v>
      </c>
      <c r="Y58" s="78">
        <f t="shared" ref="Y58:AI58" si="70">Y50*Y57</f>
        <v>11270</v>
      </c>
      <c r="Z58" s="78">
        <f t="shared" si="70"/>
        <v>11995.199999999999</v>
      </c>
      <c r="AA58" s="78">
        <f t="shared" si="70"/>
        <v>15322.999999999998</v>
      </c>
      <c r="AB58" s="78">
        <f t="shared" si="70"/>
        <v>16157.4</v>
      </c>
      <c r="AC58" s="78">
        <f t="shared" si="70"/>
        <v>14301</v>
      </c>
      <c r="AD58" s="78">
        <f t="shared" si="70"/>
        <v>10942.4</v>
      </c>
      <c r="AE58" s="78">
        <f t="shared" si="70"/>
        <v>12012</v>
      </c>
      <c r="AF58" s="78">
        <f t="shared" si="70"/>
        <v>15318.8</v>
      </c>
      <c r="AG58" s="78">
        <f t="shared" si="70"/>
        <v>16239.999999999998</v>
      </c>
      <c r="AH58" s="78">
        <f t="shared" si="70"/>
        <v>14008.4</v>
      </c>
      <c r="AI58" s="78">
        <f t="shared" si="70"/>
        <v>14063</v>
      </c>
      <c r="AM58" s="158"/>
      <c r="AN58" s="95" t="s">
        <v>101</v>
      </c>
      <c r="AO58" s="94" t="s">
        <v>102</v>
      </c>
      <c r="AP58" s="77">
        <f>AP50*AP57</f>
        <v>27189.45</v>
      </c>
      <c r="AQ58" s="78">
        <f t="shared" ref="AQ58:BA58" si="71">AQ50*AQ57</f>
        <v>11270</v>
      </c>
      <c r="AR58" s="78">
        <f t="shared" si="71"/>
        <v>11995.199999999999</v>
      </c>
      <c r="AS58" s="78">
        <f t="shared" si="71"/>
        <v>15322.999999999998</v>
      </c>
      <c r="AT58" s="78">
        <f t="shared" si="71"/>
        <v>16157.4</v>
      </c>
      <c r="AU58" s="78">
        <f t="shared" si="71"/>
        <v>14301</v>
      </c>
      <c r="AV58" s="78">
        <f t="shared" si="71"/>
        <v>10942.4</v>
      </c>
      <c r="AW58" s="78">
        <f t="shared" si="71"/>
        <v>12012</v>
      </c>
      <c r="AX58" s="78">
        <f t="shared" si="71"/>
        <v>15318.8</v>
      </c>
      <c r="AY58" s="78">
        <f t="shared" si="71"/>
        <v>16239.999999999998</v>
      </c>
      <c r="AZ58" s="78">
        <f t="shared" si="71"/>
        <v>14008.4</v>
      </c>
      <c r="BA58" s="78">
        <f t="shared" si="71"/>
        <v>14063</v>
      </c>
    </row>
    <row r="59" spans="21:54" x14ac:dyDescent="0.4">
      <c r="U59" s="158"/>
      <c r="V59" s="96" t="s">
        <v>103</v>
      </c>
      <c r="W59" s="97" t="s">
        <v>104</v>
      </c>
      <c r="X59" s="98">
        <f>-(X50*3.44)</f>
        <v>-27110.639999999999</v>
      </c>
      <c r="Y59" s="99">
        <f t="shared" ref="Y59:AA59" si="72">-(Y50*3.44)</f>
        <v>-27692</v>
      </c>
      <c r="Z59" s="99">
        <f t="shared" si="72"/>
        <v>-29473.919999999998</v>
      </c>
      <c r="AA59" s="99">
        <f t="shared" si="72"/>
        <v>-37650.800000000003</v>
      </c>
      <c r="AB59" s="99">
        <f>-(AB50*3.28)</f>
        <v>-37854.479999999996</v>
      </c>
      <c r="AC59" s="99">
        <f>-(AC50*3.28)</f>
        <v>-33505.199999999997</v>
      </c>
      <c r="AD59" s="99">
        <f>-(AD50*1.58)</f>
        <v>-12349.28</v>
      </c>
      <c r="AE59" s="99">
        <f>-(AE50*1.58)</f>
        <v>-13556.400000000001</v>
      </c>
      <c r="AF59" s="99">
        <f t="shared" ref="AF59:AI59" si="73">-(AF50*1.58)</f>
        <v>-17288.36</v>
      </c>
      <c r="AG59" s="99">
        <f t="shared" si="73"/>
        <v>-18328</v>
      </c>
      <c r="AH59" s="99">
        <f t="shared" si="73"/>
        <v>-15809.480000000001</v>
      </c>
      <c r="AI59" s="99">
        <f t="shared" si="73"/>
        <v>-15871.1</v>
      </c>
      <c r="AM59" s="158"/>
      <c r="AN59" s="96" t="s">
        <v>103</v>
      </c>
      <c r="AO59" s="97" t="s">
        <v>104</v>
      </c>
      <c r="AP59" s="98">
        <f>-(AP50*3.44)</f>
        <v>-27110.639999999999</v>
      </c>
      <c r="AQ59" s="99">
        <f t="shared" ref="AQ59:AS59" si="74">-(AQ50*3.44)</f>
        <v>-27692</v>
      </c>
      <c r="AR59" s="99">
        <f t="shared" si="74"/>
        <v>-29473.919999999998</v>
      </c>
      <c r="AS59" s="99">
        <f t="shared" si="74"/>
        <v>-37650.800000000003</v>
      </c>
      <c r="AT59" s="99">
        <f>-(AT50*3.28)</f>
        <v>-37854.479999999996</v>
      </c>
      <c r="AU59" s="99">
        <f>-(AU50*3.28)</f>
        <v>-33505.199999999997</v>
      </c>
      <c r="AV59" s="99">
        <f>-(AV50*1.58)</f>
        <v>-12349.28</v>
      </c>
      <c r="AW59" s="99">
        <f>-(AW50*1.58)</f>
        <v>-13556.400000000001</v>
      </c>
      <c r="AX59" s="99">
        <f t="shared" ref="AX59:BA59" si="75">-(AX50*1.58)</f>
        <v>-17288.36</v>
      </c>
      <c r="AY59" s="99">
        <f t="shared" si="75"/>
        <v>-18328</v>
      </c>
      <c r="AZ59" s="99">
        <f t="shared" si="75"/>
        <v>-15809.480000000001</v>
      </c>
      <c r="BA59" s="99">
        <f t="shared" si="75"/>
        <v>-15871.1</v>
      </c>
    </row>
    <row r="60" spans="21:54" ht="19.5" thickBot="1" x14ac:dyDescent="0.45">
      <c r="U60" s="159"/>
      <c r="V60" s="96" t="s">
        <v>105</v>
      </c>
      <c r="W60" s="80" t="s">
        <v>106</v>
      </c>
      <c r="X60" s="98">
        <v>-22001</v>
      </c>
      <c r="Y60" s="99"/>
      <c r="Z60" s="99"/>
      <c r="AA60" s="99"/>
      <c r="AB60" s="99">
        <v>-1</v>
      </c>
      <c r="AC60" s="99"/>
      <c r="AD60" s="99"/>
      <c r="AE60" s="99">
        <v>-1</v>
      </c>
      <c r="AF60" s="99">
        <v>-2</v>
      </c>
      <c r="AG60" s="99"/>
      <c r="AH60" s="99"/>
      <c r="AI60" s="99">
        <v>-1</v>
      </c>
      <c r="AM60" s="159"/>
      <c r="AN60" s="96" t="s">
        <v>105</v>
      </c>
      <c r="AO60" s="80" t="s">
        <v>106</v>
      </c>
      <c r="AP60" s="98">
        <v>-22001</v>
      </c>
      <c r="AQ60" s="99"/>
      <c r="AR60" s="99"/>
      <c r="AS60" s="99"/>
      <c r="AT60" s="99">
        <v>-1</v>
      </c>
      <c r="AU60" s="99"/>
      <c r="AV60" s="99"/>
      <c r="AW60" s="99">
        <v>-1</v>
      </c>
      <c r="AX60" s="99">
        <v>-2</v>
      </c>
      <c r="AY60" s="99"/>
      <c r="AZ60" s="99"/>
      <c r="BA60" s="99">
        <v>-1</v>
      </c>
    </row>
    <row r="61" spans="21:54" ht="19.5" thickBot="1" x14ac:dyDescent="0.45">
      <c r="U61" s="155"/>
      <c r="V61" s="83" t="s">
        <v>107</v>
      </c>
      <c r="W61" s="84" t="s">
        <v>108</v>
      </c>
      <c r="X61" s="85">
        <f>ROUNDDOWN(X56+X58+X59+X60,0)</f>
        <v>230304</v>
      </c>
      <c r="Y61" s="86">
        <f t="shared" ref="Y61:AI61" si="76">ROUNDDOWN(Y56+Y58+Y59+Y60,0)</f>
        <v>230466</v>
      </c>
      <c r="Z61" s="86">
        <f t="shared" si="76"/>
        <v>233952</v>
      </c>
      <c r="AA61" s="86">
        <f t="shared" si="76"/>
        <v>287764</v>
      </c>
      <c r="AB61" s="86">
        <f t="shared" si="76"/>
        <v>316299</v>
      </c>
      <c r="AC61" s="86">
        <f t="shared" si="76"/>
        <v>271193</v>
      </c>
      <c r="AD61" s="86">
        <f t="shared" si="76"/>
        <v>215170</v>
      </c>
      <c r="AE61" s="86">
        <f t="shared" si="76"/>
        <v>231153</v>
      </c>
      <c r="AF61" s="86">
        <f t="shared" si="76"/>
        <v>281845</v>
      </c>
      <c r="AG61" s="86">
        <f t="shared" si="76"/>
        <v>294953</v>
      </c>
      <c r="AH61" s="86">
        <f t="shared" si="76"/>
        <v>261054</v>
      </c>
      <c r="AI61" s="100">
        <f t="shared" si="76"/>
        <v>261395</v>
      </c>
      <c r="AJ61" s="87">
        <f t="shared" ref="AJ61" si="77">SUM(X61:AI61)</f>
        <v>3115548</v>
      </c>
      <c r="AM61" s="155"/>
      <c r="AN61" s="83" t="s">
        <v>107</v>
      </c>
      <c r="AO61" s="84" t="s">
        <v>108</v>
      </c>
      <c r="AP61" s="85">
        <f>ROUNDDOWN(AP56+AP58+AP59+AP60,0)</f>
        <v>243247</v>
      </c>
      <c r="AQ61" s="86">
        <f t="shared" ref="AQ61:BA61" si="78">ROUNDDOWN(AQ56+AQ58+AQ59+AQ60,0)</f>
        <v>243409</v>
      </c>
      <c r="AR61" s="86">
        <f t="shared" si="78"/>
        <v>246895</v>
      </c>
      <c r="AS61" s="86">
        <f t="shared" si="78"/>
        <v>300707</v>
      </c>
      <c r="AT61" s="86">
        <f t="shared" si="78"/>
        <v>329686</v>
      </c>
      <c r="AU61" s="86">
        <f t="shared" si="78"/>
        <v>284581</v>
      </c>
      <c r="AV61" s="86">
        <f t="shared" si="78"/>
        <v>228557</v>
      </c>
      <c r="AW61" s="86">
        <f t="shared" si="78"/>
        <v>244540</v>
      </c>
      <c r="AX61" s="86">
        <f t="shared" si="78"/>
        <v>295233</v>
      </c>
      <c r="AY61" s="86">
        <f t="shared" si="78"/>
        <v>305365</v>
      </c>
      <c r="AZ61" s="86">
        <f t="shared" si="78"/>
        <v>264029</v>
      </c>
      <c r="BA61" s="100">
        <f t="shared" si="78"/>
        <v>264370</v>
      </c>
      <c r="BB61" s="87">
        <f t="shared" ref="BB61" si="79">SUM(AP61:BA61)</f>
        <v>3250619</v>
      </c>
    </row>
    <row r="62" spans="21:54" x14ac:dyDescent="0.4">
      <c r="U62" s="39" t="s">
        <v>110</v>
      </c>
      <c r="AM62" s="39" t="s">
        <v>110</v>
      </c>
    </row>
    <row r="63" spans="21:54" x14ac:dyDescent="0.4">
      <c r="U63" s="39" t="s">
        <v>115</v>
      </c>
      <c r="AM63" s="39" t="s">
        <v>115</v>
      </c>
    </row>
    <row r="64" spans="21:54" x14ac:dyDescent="0.4">
      <c r="U64" s="101" t="s">
        <v>109</v>
      </c>
      <c r="AM64" s="101" t="s">
        <v>109</v>
      </c>
    </row>
  </sheetData>
  <sheetProtection sheet="1" objects="1" scenarios="1"/>
  <mergeCells count="67">
    <mergeCell ref="B20:B21"/>
    <mergeCell ref="M2:N2"/>
    <mergeCell ref="O2:Q2"/>
    <mergeCell ref="B8:B9"/>
    <mergeCell ref="D11:E11"/>
    <mergeCell ref="F11:H11"/>
    <mergeCell ref="D12:E12"/>
    <mergeCell ref="F12:H12"/>
    <mergeCell ref="P6:P7"/>
    <mergeCell ref="D13:E13"/>
    <mergeCell ref="F13:H13"/>
    <mergeCell ref="D14:E14"/>
    <mergeCell ref="F14:H14"/>
    <mergeCell ref="B18:B19"/>
    <mergeCell ref="D24:F24"/>
    <mergeCell ref="K24:O24"/>
    <mergeCell ref="K26:O26"/>
    <mergeCell ref="C26:C27"/>
    <mergeCell ref="D26:F27"/>
    <mergeCell ref="U47:U61"/>
    <mergeCell ref="U35:U36"/>
    <mergeCell ref="W35:W36"/>
    <mergeCell ref="U2:U3"/>
    <mergeCell ref="W2:W3"/>
    <mergeCell ref="U5:U7"/>
    <mergeCell ref="U9:U11"/>
    <mergeCell ref="U12:U13"/>
    <mergeCell ref="U14:U28"/>
    <mergeCell ref="AS2:AS3"/>
    <mergeCell ref="AM38:AM40"/>
    <mergeCell ref="AB2:AB3"/>
    <mergeCell ref="K27:O27"/>
    <mergeCell ref="D21:O21"/>
    <mergeCell ref="Y2:Z3"/>
    <mergeCell ref="AA2:AA3"/>
    <mergeCell ref="K23:O23"/>
    <mergeCell ref="P27:Q27"/>
    <mergeCell ref="P24:Q24"/>
    <mergeCell ref="Q6:Q7"/>
    <mergeCell ref="K25:O25"/>
    <mergeCell ref="P25:R25"/>
    <mergeCell ref="P23:R23"/>
    <mergeCell ref="P26:R26"/>
    <mergeCell ref="D25:F25"/>
    <mergeCell ref="AM45:AM46"/>
    <mergeCell ref="U42:U44"/>
    <mergeCell ref="U45:U46"/>
    <mergeCell ref="AB35:AB36"/>
    <mergeCell ref="Y35:Z36"/>
    <mergeCell ref="AA35:AA36"/>
    <mergeCell ref="U38:U40"/>
    <mergeCell ref="AM47:AM61"/>
    <mergeCell ref="AL2:AL5"/>
    <mergeCell ref="AT2:AT3"/>
    <mergeCell ref="AM5:AM7"/>
    <mergeCell ref="AM9:AM11"/>
    <mergeCell ref="AM12:AM13"/>
    <mergeCell ref="AM14:AM28"/>
    <mergeCell ref="AM35:AM36"/>
    <mergeCell ref="AO35:AO36"/>
    <mergeCell ref="AQ35:AR36"/>
    <mergeCell ref="AS35:AS36"/>
    <mergeCell ref="AT35:AT36"/>
    <mergeCell ref="AM2:AM3"/>
    <mergeCell ref="AO2:AO3"/>
    <mergeCell ref="AQ2:AR3"/>
    <mergeCell ref="AM42:AM44"/>
  </mergeCells>
  <phoneticPr fontId="15"/>
  <printOptions horizontalCentered="1"/>
  <pageMargins left="0.59055118110236227" right="0.59055118110236227" top="0.74803149606299213" bottom="0.59055118110236227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 (入力用)</vt:lpstr>
      <vt:lpstr>別紙１ (記載例)</vt:lpstr>
      <vt:lpstr>'別紙１ (記載例)'!Print_Area</vt:lpstr>
      <vt:lpstr>'別紙１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2025-03-18T00:19:35Z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2024-09-24T01:58:05Z</vt:filetime>
  </property>
</Properties>
</file>